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26B57A38-4BA2-4E0B-A052-7B6A0E7B5CF9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 прот ВМХ гонка ритм - трек" sheetId="122" r:id="rId1"/>
  </sheets>
  <definedNames>
    <definedName name="_xlnm.Print_Titles" localSheetId="0">'Итог прот ВМХ гонка ритм - трек'!$21:$21</definedName>
    <definedName name="_xlnm.Print_Area" localSheetId="0">'Итог прот ВМХ гонка ритм - трек'!$A$1:$M$63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7" i="122" l="1"/>
  <c r="H57" i="122"/>
  <c r="E57" i="122"/>
  <c r="A57" i="122"/>
  <c r="K24" i="122"/>
  <c r="K26" i="122"/>
  <c r="K25" i="122"/>
  <c r="K27" i="122"/>
  <c r="K28" i="122"/>
  <c r="K29" i="122"/>
  <c r="K30" i="122"/>
  <c r="K31" i="122"/>
  <c r="K32" i="122"/>
  <c r="K33" i="122"/>
  <c r="K34" i="122"/>
  <c r="K35" i="122"/>
  <c r="K36" i="122"/>
  <c r="K37" i="122"/>
  <c r="K38" i="122"/>
  <c r="K39" i="122"/>
  <c r="K40" i="122"/>
  <c r="K41" i="122"/>
  <c r="K42" i="122"/>
  <c r="K43" i="122"/>
  <c r="K44" i="122"/>
  <c r="K45" i="122"/>
  <c r="K46" i="122"/>
  <c r="K23" i="122"/>
  <c r="I53" i="122" l="1"/>
  <c r="A63" i="122"/>
  <c r="I52" i="122" s="1"/>
  <c r="I54" i="122" l="1"/>
  <c r="I51" i="122" s="1"/>
  <c r="I55" i="122"/>
  <c r="I50" i="122" l="1"/>
  <c r="K63" i="122"/>
  <c r="M49" i="122"/>
  <c r="M54" i="122" l="1"/>
  <c r="M53" i="122"/>
  <c r="M52" i="122"/>
  <c r="M51" i="122"/>
  <c r="H63" i="122" l="1"/>
  <c r="E63" i="122"/>
  <c r="M55" i="122"/>
  <c r="M50" i="122"/>
</calcChain>
</file>

<file path=xl/sharedStrings.xml><?xml version="1.0" encoding="utf-8"?>
<sst xmlns="http://schemas.openxmlformats.org/spreadsheetml/2006/main" count="180" uniqueCount="117">
  <si>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</si>
  <si>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</si>
  <si>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</si>
  <si>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</si>
  <si>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</si>
  <si>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</si>
  <si>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</si>
  <si>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</si>
  <si>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</si>
  <si>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</si>
  <si>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</si>
  <si>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</si>
  <si>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</si>
  <si>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</si>
  <si>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</si>
  <si>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</si>
  <si>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</si>
  <si>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</si>
  <si>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</si>
  <si>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</si>
  <si>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</si>
  <si>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</si>
  <si>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</si>
  <si>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</si>
  <si>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</si>
  <si>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</si>
  <si>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</si>
  <si>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</si>
  <si>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</si>
  <si>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</si>
  <si>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</si>
  <si>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</si>
  <si>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</si>
  <si>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>ВСЕРОССИЙСКИЕ СОРЕВНОВАНИЯ</t>
  </si>
  <si>
    <t/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</si>
  <si>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</si>
  <si>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</si>
  <si>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ВЕДЕРНИКОВ М.Г. (ВК, г. ИЖЕВСК)</t>
  </si>
  <si>
    <t>САДРОВ Е.В. (1К, г. ИЖЕВСК)</t>
  </si>
  <si>
    <t>СЕРЕБРО В.А. (ВК, г. ИЖЕВСК)</t>
  </si>
  <si>
    <t>Москва</t>
  </si>
  <si>
    <t>3 СР</t>
  </si>
  <si>
    <t>2 СР</t>
  </si>
  <si>
    <t>ФСО</t>
  </si>
  <si>
    <t>НАЗВАНИЕ ТРАССЫ / РЕГ.НОМЕР: Сети-Парк</t>
  </si>
  <si>
    <t>Республика Мордовия</t>
  </si>
  <si>
    <t>Санкт-Петербург</t>
  </si>
  <si>
    <t>Температура: +16+17</t>
  </si>
  <si>
    <t>Влажность: 72%</t>
  </si>
  <si>
    <t>Осадки: н. дождь</t>
  </si>
  <si>
    <t>Ветер: 3,0 км/ч (ю)</t>
  </si>
  <si>
    <t>ОТСТАВАНИЕ</t>
  </si>
  <si>
    <t>ВЫСОТА СТАРТОВОЙ ГОРЫ (HD)(м):</t>
  </si>
  <si>
    <t>КРУГОВ:</t>
  </si>
  <si>
    <t>РЕЗУЛЬТАТ И МЕСТО В КВАЛИФИКАЦИИ</t>
  </si>
  <si>
    <t>ВМХ - гонка ритм - трек</t>
  </si>
  <si>
    <t>БЕСКРОВНЫЙ Илья</t>
  </si>
  <si>
    <t>МИТЮШКИН Даниил</t>
  </si>
  <si>
    <t>МАЛЮШКИН Олег</t>
  </si>
  <si>
    <t>КАЗАНЦЕВ Александр</t>
  </si>
  <si>
    <t>ЗАСЛАВЕЦ Виталий</t>
  </si>
  <si>
    <t>КОСТЬЯНОВ Артём</t>
  </si>
  <si>
    <t>САВИНОВ Максим</t>
  </si>
  <si>
    <t>ЛИТВИНОВ Роман</t>
  </si>
  <si>
    <t>ПЕРЯКОВ Виталий</t>
  </si>
  <si>
    <t>СТОЛЯРОВ Артём</t>
  </si>
  <si>
    <t>АНДРОНОВ Тимур</t>
  </si>
  <si>
    <t>СУТЕРБИН Константин</t>
  </si>
  <si>
    <t>ОКАТЬЕВ Михаил</t>
  </si>
  <si>
    <t>УЛЬЯНОВ Данила</t>
  </si>
  <si>
    <t>СТРОГАНОВ Данил</t>
  </si>
  <si>
    <t>ДЕЕВ Дмитрий</t>
  </si>
  <si>
    <t>АЛИЕВ Анар</t>
  </si>
  <si>
    <t>БАБЮК Александр</t>
  </si>
  <si>
    <t>ПИСКАРЕВ Константин</t>
  </si>
  <si>
    <t>ЮЖАКОВ Максим</t>
  </si>
  <si>
    <t>ОВАНЕСОВ Ованес</t>
  </si>
  <si>
    <t>АКТАШ Керем</t>
  </si>
  <si>
    <t>ЭЙЛАЗОВ Тимур</t>
  </si>
  <si>
    <t>ДРОЗД Максим</t>
  </si>
  <si>
    <t>ПУСТОЗЕРОВ Дмитрий</t>
  </si>
  <si>
    <t xml:space="preserve">СПБ ГБПОУ Олимпийские надежды    </t>
  </si>
  <si>
    <t xml:space="preserve">ГБУ СШОР Нагорная Москомспорта    </t>
  </si>
  <si>
    <t xml:space="preserve">ДЮСШ Сарапул      </t>
  </si>
  <si>
    <t xml:space="preserve">БУ УР ССШОР     </t>
  </si>
  <si>
    <t xml:space="preserve">УОР Пензенской обл. - АНО Велоклуб Локомотив-Пенза </t>
  </si>
  <si>
    <t xml:space="preserve">ГБУ КК ЦОП по велосипедному спорту  </t>
  </si>
  <si>
    <t xml:space="preserve">ГБУ РМ СШОР ПО ВЕЛОСПОРТУ   </t>
  </si>
  <si>
    <t xml:space="preserve">АНО Велоклуб Локомотив Пенза    </t>
  </si>
  <si>
    <t xml:space="preserve">СШ №6 Бригантина г.Зеленодольск    </t>
  </si>
  <si>
    <t xml:space="preserve">ГБПОУ МО УОР №1    </t>
  </si>
  <si>
    <t xml:space="preserve">ГБУ РО СШОР №19    </t>
  </si>
  <si>
    <t xml:space="preserve">ГАУ КО КСШОР     </t>
  </si>
  <si>
    <t xml:space="preserve">МБУ СШОР №2 г.Копейск    </t>
  </si>
  <si>
    <t xml:space="preserve">РОО ФВСОО      </t>
  </si>
  <si>
    <t xml:space="preserve">МАУ КУСШТВС Юность - ДОСААФ   </t>
  </si>
  <si>
    <t xml:space="preserve">ГАУ Центр спортивной подготовки МС РТ  </t>
  </si>
  <si>
    <t>Удмуртская Республика</t>
  </si>
  <si>
    <t>Пензенская область</t>
  </si>
  <si>
    <t>Краснодарский край</t>
  </si>
  <si>
    <t>Республика Татарстан</t>
  </si>
  <si>
    <t>Московская область</t>
  </si>
  <si>
    <t>Ростовская область</t>
  </si>
  <si>
    <t>Калининградская область</t>
  </si>
  <si>
    <t>Челябинская область</t>
  </si>
  <si>
    <t>Оренбургская область</t>
  </si>
  <si>
    <t>Свердловская область</t>
  </si>
  <si>
    <t>№ ВРВС: 0080761811Л</t>
  </si>
  <si>
    <t>Юниоры 17-18 лет</t>
  </si>
  <si>
    <t>Квалификация</t>
  </si>
  <si>
    <t>КОСТЮКОВ П.П. (г. МОСКВА)</t>
  </si>
  <si>
    <t>МЕСТО ПРОВЕДЕНИЯ: г. Ижевск</t>
  </si>
  <si>
    <t>ДАТА ПРОВЕДЕНИЯ: 27 мая 2022 года</t>
  </si>
  <si>
    <t>НАЧАЛО ГОНКИ: 12ч 00м</t>
  </si>
  <si>
    <t>ОКОНЧАНИЕ ГОНКИ: 14ч 20 м</t>
  </si>
  <si>
    <t>ДИСТАНЦИЯ (м):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</si>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</sst>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m:ss.0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6" fillId="0" borderId="1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1" fontId="6" fillId="0" borderId="0" xfId="2" applyNumberFormat="1" applyFont="1" applyAlignment="1">
      <alignment horizontal="center" vertical="center"/>
    </xf>
    <xf numFmtId="1" fontId="6" fillId="0" borderId="0" xfId="2" applyNumberFormat="1" applyFont="1" applyAlignment="1">
      <alignment vertical="center"/>
    </xf>
    <xf numFmtId="0" fontId="7" fillId="2" borderId="0" xfId="2" applyFont="1" applyFill="1" applyAlignment="1">
      <alignment horizontal="center" vertical="center"/>
    </xf>
    <xf numFmtId="0" fontId="7" fillId="2" borderId="0" xfId="3" applyFont="1" applyFill="1" applyAlignment="1">
      <alignment horizontal="center" vertical="center" wrapText="1"/>
    </xf>
    <xf numFmtId="46" fontId="7" fillId="2" borderId="0" xfId="3" applyNumberFormat="1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3" fillId="0" borderId="0" xfId="8" applyFont="1" applyAlignment="1">
      <alignment vertical="center" wrapText="1"/>
    </xf>
    <xf numFmtId="0" fontId="11" fillId="0" borderId="0" xfId="2" applyFont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6" fillId="0" borderId="0" xfId="0" applyFont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0" xfId="2" applyNumberFormat="1" applyFont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0" applyFont="1"/>
    <xf numFmtId="0" fontId="18" fillId="0" borderId="0" xfId="2" applyFont="1" applyAlignment="1">
      <alignment vertical="center"/>
    </xf>
    <xf numFmtId="0" fontId="14" fillId="0" borderId="0" xfId="2" applyFont="1" applyAlignment="1">
      <alignment horizontal="left" vertical="center"/>
    </xf>
    <xf numFmtId="0" fontId="6" fillId="0" borderId="0" xfId="2" applyFont="1" applyAlignment="1">
      <alignment horizontal="right" vertical="center"/>
    </xf>
    <xf numFmtId="0" fontId="19" fillId="0" borderId="0" xfId="2" applyFont="1" applyAlignment="1">
      <alignment horizontal="left" vertical="center"/>
    </xf>
    <xf numFmtId="0" fontId="6" fillId="0" borderId="1" xfId="2" applyFont="1" applyBorder="1" applyAlignment="1">
      <alignment horizontal="right" vertical="center"/>
    </xf>
    <xf numFmtId="1" fontId="6" fillId="0" borderId="0" xfId="2" applyNumberFormat="1" applyFont="1" applyAlignment="1">
      <alignment horizontal="right" vertical="center"/>
    </xf>
    <xf numFmtId="0" fontId="7" fillId="2" borderId="0" xfId="2" applyFont="1" applyFill="1" applyAlignment="1">
      <alignment vertical="center"/>
    </xf>
    <xf numFmtId="49" fontId="14" fillId="0" borderId="0" xfId="2" applyNumberFormat="1" applyFont="1" applyAlignment="1">
      <alignment horizontal="right" vertical="center"/>
    </xf>
    <xf numFmtId="49" fontId="14" fillId="0" borderId="0" xfId="2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9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46" fontId="7" fillId="2" borderId="0" xfId="3" applyNumberFormat="1" applyFont="1" applyFill="1" applyAlignment="1">
      <alignment horizontal="center" vertical="center" wrapText="1"/>
    </xf>
    <xf numFmtId="0" fontId="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28577</xdr:rowOff>
    </xdr:from>
    <xdr:to>
      <xdr:col>1</xdr:col>
      <xdr:colOff>421821</xdr:colOff>
      <xdr:row>2</xdr:row>
      <xdr:rowOff>217715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7"/>
          <a:ext cx="751114" cy="760638"/>
        </a:xfrm>
        <a:prstGeom prst="rect">
          <a:avLst/>
        </a:prstGeom>
      </xdr:spPr>
    </xdr:pic>
    <xdr:clientData/>
  </xdr:twoCellAnchor>
  <xdr:twoCellAnchor editAs="oneCell">
    <xdr:from>
      <xdr:col>2</xdr:col>
      <xdr:colOff>14698</xdr:colOff>
      <xdr:row>0</xdr:row>
      <xdr:rowOff>72118</xdr:rowOff>
    </xdr:from>
    <xdr:to>
      <xdr:col>3</xdr:col>
      <xdr:colOff>81643</xdr:colOff>
      <xdr:row>2</xdr:row>
      <xdr:rowOff>258535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2" y="72118"/>
          <a:ext cx="978624" cy="757917"/>
        </a:xfrm>
        <a:prstGeom prst="rect">
          <a:avLst/>
        </a:prstGeom>
      </xdr:spPr>
    </xdr:pic>
    <xdr:clientData/>
  </xdr:twoCellAnchor>
  <xdr:twoCellAnchor editAs="oneCell">
    <xdr:from>
      <xdr:col>11</xdr:col>
      <xdr:colOff>557894</xdr:colOff>
      <xdr:row>0</xdr:row>
      <xdr:rowOff>27215</xdr:rowOff>
    </xdr:from>
    <xdr:to>
      <xdr:col>12</xdr:col>
      <xdr:colOff>762001</xdr:colOff>
      <xdr:row>3</xdr:row>
      <xdr:rowOff>27201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174E424-16F7-487F-9E7D-4CD426A39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2287" y="27215"/>
          <a:ext cx="1279071" cy="857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P63"/>
  <sheetViews>
    <sheetView tabSelected="1" view="pageBreakPreview" zoomScaleNormal="100" zoomScaleSheetLayoutView="100" workbookViewId="0">
      <selection activeCell="I15" sqref="I15:M15"/>
    </sheetView>
  </sheetViews>
  <sheetFormatPr defaultColWidth="9.109375" defaultRowHeight="13.8" x14ac:dyDescent="0.25"/>
  <cols>
    <col min="1" max="1" width="7" style="2" customWidth="1"/>
    <col min="2" max="2" width="7.6640625" style="4" customWidth="1"/>
    <col min="3" max="3" width="13.5546875" style="4" customWidth="1"/>
    <col min="4" max="4" width="19.33203125" style="2" customWidth="1"/>
    <col min="5" max="5" width="11.88671875" style="2" customWidth="1"/>
    <col min="6" max="6" width="8.6640625" style="2" customWidth="1"/>
    <col min="7" max="7" width="21.5546875" style="2" customWidth="1"/>
    <col min="8" max="8" width="36.6640625" style="2" customWidth="1"/>
    <col min="9" max="9" width="12.44140625" style="2" customWidth="1"/>
    <col min="10" max="10" width="11.6640625" style="2" customWidth="1"/>
    <col min="11" max="11" width="13" style="2" customWidth="1"/>
    <col min="12" max="12" width="16.109375" style="2" customWidth="1"/>
    <col min="13" max="13" width="16.6640625" style="2" customWidth="1"/>
    <col min="14" max="16384" width="9.109375" style="2"/>
  </cols>
  <sheetData>
    <row r="1" spans="1:16" s="32" customFormat="1" ht="22.5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6" s="32" customFormat="1" ht="22.5" customHeight="1" x14ac:dyDescent="0.25">
      <c r="A2" s="46" t="s">
        <v>35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6" s="32" customFormat="1" ht="22.5" customHeight="1" x14ac:dyDescent="0.25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6" s="32" customFormat="1" ht="22.5" customHeight="1" x14ac:dyDescent="0.25">
      <c r="A4" s="46" t="s">
        <v>36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6" s="32" customFormat="1" ht="14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P5" s="33"/>
    </row>
    <row r="6" spans="1:16" s="34" customFormat="1" ht="25.8" x14ac:dyDescent="0.25">
      <c r="A6" s="47" t="s">
        <v>33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6" s="32" customFormat="1" ht="18" customHeight="1" x14ac:dyDescent="0.25">
      <c r="A7" s="48" t="s">
        <v>13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6" s="32" customFormat="1" ht="6" customHeight="1" x14ac:dyDescent="0.25">
      <c r="A8" s="48" t="s">
        <v>34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6" s="32" customFormat="1" ht="18" customHeight="1" x14ac:dyDescent="0.25">
      <c r="A9" s="48" t="s">
        <v>31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6" s="32" customFormat="1" ht="18" customHeight="1" x14ac:dyDescent="0.25">
      <c r="A10" s="48" t="s">
        <v>55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6" s="32" customFormat="1" ht="19.5" customHeight="1" x14ac:dyDescent="0.25">
      <c r="A11" s="48" t="s">
        <v>108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6" s="32" customFormat="1" ht="7.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6" x14ac:dyDescent="0.25">
      <c r="A13" s="49" t="s">
        <v>111</v>
      </c>
      <c r="B13" s="49"/>
      <c r="C13" s="49"/>
      <c r="D13" s="49"/>
      <c r="H13" s="5" t="s">
        <v>113</v>
      </c>
      <c r="L13" s="36"/>
      <c r="M13" s="36" t="s">
        <v>107</v>
      </c>
    </row>
    <row r="14" spans="1:16" x14ac:dyDescent="0.25">
      <c r="A14" s="49" t="s">
        <v>112</v>
      </c>
      <c r="B14" s="49"/>
      <c r="C14" s="49"/>
      <c r="D14" s="49"/>
      <c r="H14" s="37" t="s">
        <v>114</v>
      </c>
      <c r="L14" s="36"/>
      <c r="M14" s="36" t="s">
        <v>116</v>
      </c>
    </row>
    <row r="15" spans="1:16" x14ac:dyDescent="0.25">
      <c r="A15" s="50" t="s">
        <v>7</v>
      </c>
      <c r="B15" s="50"/>
      <c r="C15" s="50"/>
      <c r="D15" s="50"/>
      <c r="E15" s="50"/>
      <c r="F15" s="50"/>
      <c r="G15" s="50"/>
      <c r="H15" s="51"/>
      <c r="I15" s="52" t="s">
        <v>1</v>
      </c>
      <c r="J15" s="52"/>
      <c r="K15" s="52"/>
      <c r="L15" s="52"/>
      <c r="M15" s="52"/>
    </row>
    <row r="16" spans="1:16" x14ac:dyDescent="0.25">
      <c r="A16" s="2" t="s">
        <v>14</v>
      </c>
      <c r="G16" s="36" t="s">
        <v>34</v>
      </c>
      <c r="H16" s="38" t="s">
        <v>110</v>
      </c>
      <c r="I16" s="49" t="s">
        <v>44</v>
      </c>
      <c r="J16" s="49"/>
      <c r="K16" s="49"/>
      <c r="L16" s="49"/>
      <c r="M16" s="49"/>
    </row>
    <row r="17" spans="1:13" x14ac:dyDescent="0.25">
      <c r="A17" s="2" t="s">
        <v>15</v>
      </c>
      <c r="D17" s="36"/>
      <c r="H17" s="38" t="s">
        <v>37</v>
      </c>
      <c r="I17" s="2" t="s">
        <v>52</v>
      </c>
      <c r="M17" s="2">
        <v>1</v>
      </c>
    </row>
    <row r="18" spans="1:13" x14ac:dyDescent="0.25">
      <c r="A18" s="25" t="s">
        <v>16</v>
      </c>
      <c r="D18" s="36"/>
      <c r="H18" s="38" t="s">
        <v>38</v>
      </c>
      <c r="I18" s="2" t="s">
        <v>53</v>
      </c>
      <c r="M18" s="2">
        <v>1</v>
      </c>
    </row>
    <row r="19" spans="1:13" x14ac:dyDescent="0.25">
      <c r="A19" s="2" t="s">
        <v>12</v>
      </c>
      <c r="H19" s="38" t="s">
        <v>39</v>
      </c>
      <c r="I19" s="5" t="s">
        <v>115</v>
      </c>
      <c r="J19" s="5"/>
      <c r="K19" s="6"/>
      <c r="L19" s="7"/>
      <c r="M19" s="39">
        <v>210</v>
      </c>
    </row>
    <row r="20" spans="1:13" ht="7.5" customHeight="1" x14ac:dyDescent="0.25">
      <c r="H20" s="1"/>
    </row>
    <row r="21" spans="1:13" s="12" customFormat="1" ht="30.75" customHeight="1" x14ac:dyDescent="0.25">
      <c r="A21" s="8" t="s">
        <v>5</v>
      </c>
      <c r="B21" s="9" t="s">
        <v>9</v>
      </c>
      <c r="C21" s="9" t="s">
        <v>30</v>
      </c>
      <c r="D21" s="9" t="s">
        <v>2</v>
      </c>
      <c r="E21" s="9" t="s">
        <v>28</v>
      </c>
      <c r="F21" s="9" t="s">
        <v>6</v>
      </c>
      <c r="G21" s="9" t="s">
        <v>10</v>
      </c>
      <c r="H21" s="9" t="s">
        <v>43</v>
      </c>
      <c r="I21" s="53" t="s">
        <v>54</v>
      </c>
      <c r="J21" s="53"/>
      <c r="K21" s="10" t="s">
        <v>51</v>
      </c>
      <c r="L21" s="11" t="s">
        <v>32</v>
      </c>
      <c r="M21" s="11" t="s">
        <v>11</v>
      </c>
    </row>
    <row r="22" spans="1:13" ht="27" customHeight="1" x14ac:dyDescent="0.25">
      <c r="A22" s="13">
        <v>1</v>
      </c>
      <c r="B22" s="14">
        <v>23</v>
      </c>
      <c r="C22" s="14">
        <v>10034928973</v>
      </c>
      <c r="D22" s="15" t="s">
        <v>56</v>
      </c>
      <c r="E22" s="16">
        <v>36604</v>
      </c>
      <c r="F22" s="13" t="s">
        <v>25</v>
      </c>
      <c r="G22" s="13" t="s">
        <v>46</v>
      </c>
      <c r="H22" s="17" t="s">
        <v>81</v>
      </c>
      <c r="I22" s="18">
        <v>3.5555555555555557E-4</v>
      </c>
      <c r="J22" s="4">
        <v>1</v>
      </c>
      <c r="K22" s="18"/>
      <c r="L22" s="13"/>
      <c r="M22" s="13"/>
    </row>
    <row r="23" spans="1:13" ht="27" customHeight="1" x14ac:dyDescent="0.25">
      <c r="A23" s="13">
        <v>2</v>
      </c>
      <c r="B23" s="14">
        <v>36</v>
      </c>
      <c r="C23" s="14">
        <v>10036032349</v>
      </c>
      <c r="D23" s="15" t="s">
        <v>57</v>
      </c>
      <c r="E23" s="16">
        <v>37118</v>
      </c>
      <c r="F23" s="13" t="s">
        <v>25</v>
      </c>
      <c r="G23" s="13" t="s">
        <v>46</v>
      </c>
      <c r="H23" s="17" t="s">
        <v>81</v>
      </c>
      <c r="I23" s="18">
        <v>3.6481481481481478E-4</v>
      </c>
      <c r="J23" s="4">
        <v>2</v>
      </c>
      <c r="K23" s="18">
        <f t="shared" ref="K23:K29" si="0">I23-$I$22</f>
        <v>9.2592592592592032E-6</v>
      </c>
      <c r="L23" s="13"/>
      <c r="M23" s="13"/>
    </row>
    <row r="24" spans="1:13" ht="27" customHeight="1" x14ac:dyDescent="0.25">
      <c r="A24" s="13">
        <v>3</v>
      </c>
      <c r="B24" s="14">
        <v>32</v>
      </c>
      <c r="C24" s="14">
        <v>10034922610</v>
      </c>
      <c r="D24" s="15" t="s">
        <v>58</v>
      </c>
      <c r="E24" s="16">
        <v>37440</v>
      </c>
      <c r="F24" s="13" t="s">
        <v>25</v>
      </c>
      <c r="G24" s="13" t="s">
        <v>40</v>
      </c>
      <c r="H24" s="17" t="s">
        <v>82</v>
      </c>
      <c r="I24" s="18">
        <v>3.6736111111111111E-4</v>
      </c>
      <c r="J24" s="4">
        <v>3</v>
      </c>
      <c r="K24" s="18">
        <f t="shared" si="0"/>
        <v>1.1805555555555538E-5</v>
      </c>
      <c r="L24" s="13"/>
      <c r="M24" s="13"/>
    </row>
    <row r="25" spans="1:13" ht="27" customHeight="1" x14ac:dyDescent="0.25">
      <c r="A25" s="13">
        <v>4</v>
      </c>
      <c r="B25" s="14">
        <v>44</v>
      </c>
      <c r="C25" s="14">
        <v>10036036389</v>
      </c>
      <c r="D25" s="15" t="s">
        <v>60</v>
      </c>
      <c r="E25" s="16"/>
      <c r="F25" s="13" t="s">
        <v>25</v>
      </c>
      <c r="G25" s="17" t="s">
        <v>40</v>
      </c>
      <c r="H25" s="17" t="s">
        <v>82</v>
      </c>
      <c r="I25" s="18">
        <v>3.739583333333334E-4</v>
      </c>
      <c r="J25" s="4">
        <v>5</v>
      </c>
      <c r="K25" s="18">
        <f t="shared" si="0"/>
        <v>1.8402777777777829E-5</v>
      </c>
      <c r="L25" s="13"/>
      <c r="M25" s="13"/>
    </row>
    <row r="26" spans="1:13" ht="27" customHeight="1" x14ac:dyDescent="0.25">
      <c r="A26" s="13">
        <v>5</v>
      </c>
      <c r="B26" s="14">
        <v>35</v>
      </c>
      <c r="C26" s="14">
        <v>10036101461</v>
      </c>
      <c r="D26" s="15" t="s">
        <v>59</v>
      </c>
      <c r="E26" s="16"/>
      <c r="F26" s="13" t="s">
        <v>27</v>
      </c>
      <c r="G26" s="17" t="s">
        <v>97</v>
      </c>
      <c r="H26" s="17" t="s">
        <v>83</v>
      </c>
      <c r="I26" s="18">
        <v>3.6817129629629629E-4</v>
      </c>
      <c r="J26" s="4">
        <v>4</v>
      </c>
      <c r="K26" s="18">
        <f t="shared" si="0"/>
        <v>1.2615740740740719E-5</v>
      </c>
      <c r="L26" s="13"/>
      <c r="M26" s="13"/>
    </row>
    <row r="27" spans="1:13" ht="27" customHeight="1" x14ac:dyDescent="0.25">
      <c r="A27" s="13">
        <v>6</v>
      </c>
      <c r="B27" s="14">
        <v>22</v>
      </c>
      <c r="C27" s="14">
        <v>10095062610</v>
      </c>
      <c r="D27" s="15" t="s">
        <v>61</v>
      </c>
      <c r="E27" s="16"/>
      <c r="F27" s="13" t="s">
        <v>42</v>
      </c>
      <c r="G27" s="17" t="s">
        <v>97</v>
      </c>
      <c r="H27" s="17" t="s">
        <v>84</v>
      </c>
      <c r="I27" s="18">
        <v>3.7939814814814818E-4</v>
      </c>
      <c r="J27" s="4">
        <v>6</v>
      </c>
      <c r="K27" s="18">
        <f t="shared" si="0"/>
        <v>2.3842592592592611E-5</v>
      </c>
      <c r="L27" s="13"/>
      <c r="M27" s="13"/>
    </row>
    <row r="28" spans="1:13" ht="27" customHeight="1" x14ac:dyDescent="0.25">
      <c r="A28" s="13">
        <v>7</v>
      </c>
      <c r="B28" s="14">
        <v>43</v>
      </c>
      <c r="C28" s="14">
        <v>10036094690</v>
      </c>
      <c r="D28" s="15" t="s">
        <v>62</v>
      </c>
      <c r="E28" s="16"/>
      <c r="F28" s="13" t="s">
        <v>27</v>
      </c>
      <c r="G28" s="17" t="s">
        <v>98</v>
      </c>
      <c r="H28" s="17" t="s">
        <v>85</v>
      </c>
      <c r="I28" s="18">
        <v>4.0625000000000009E-4</v>
      </c>
      <c r="J28" s="4">
        <v>7</v>
      </c>
      <c r="K28" s="18">
        <f t="shared" si="0"/>
        <v>5.0694444444444517E-5</v>
      </c>
      <c r="L28" s="13"/>
      <c r="M28" s="13"/>
    </row>
    <row r="29" spans="1:13" ht="27" customHeight="1" x14ac:dyDescent="0.25">
      <c r="A29" s="13">
        <v>8</v>
      </c>
      <c r="B29" s="14">
        <v>30</v>
      </c>
      <c r="C29" s="14">
        <v>10091575458</v>
      </c>
      <c r="D29" s="15" t="s">
        <v>63</v>
      </c>
      <c r="E29" s="16"/>
      <c r="F29" s="13" t="s">
        <v>27</v>
      </c>
      <c r="G29" s="17" t="s">
        <v>99</v>
      </c>
      <c r="H29" s="17" t="s">
        <v>86</v>
      </c>
      <c r="I29" s="18">
        <v>4.0509259259259258E-4</v>
      </c>
      <c r="J29" s="4">
        <v>8</v>
      </c>
      <c r="K29" s="18">
        <f t="shared" si="0"/>
        <v>4.9537037037037008E-5</v>
      </c>
      <c r="L29" s="13"/>
      <c r="M29" s="13"/>
    </row>
    <row r="30" spans="1:13" ht="27" customHeight="1" x14ac:dyDescent="0.25">
      <c r="A30" s="13">
        <v>9</v>
      </c>
      <c r="B30" s="14">
        <v>33</v>
      </c>
      <c r="C30" s="14">
        <v>10076267646</v>
      </c>
      <c r="D30" s="15" t="s">
        <v>64</v>
      </c>
      <c r="E30" s="16"/>
      <c r="F30" s="13" t="s">
        <v>25</v>
      </c>
      <c r="G30" s="17" t="s">
        <v>45</v>
      </c>
      <c r="H30" s="17" t="s">
        <v>87</v>
      </c>
      <c r="I30" s="18">
        <v>4.0937499999999996E-4</v>
      </c>
      <c r="J30" s="4">
        <v>9</v>
      </c>
      <c r="K30" s="18">
        <f t="shared" ref="K30:K46" si="1">I30-$I$22</f>
        <v>5.381944444444439E-5</v>
      </c>
      <c r="L30" s="13"/>
      <c r="M30" s="13" t="s">
        <v>109</v>
      </c>
    </row>
    <row r="31" spans="1:13" ht="27" customHeight="1" x14ac:dyDescent="0.25">
      <c r="A31" s="13">
        <v>10</v>
      </c>
      <c r="B31" s="14">
        <v>31</v>
      </c>
      <c r="C31" s="14">
        <v>10051563968</v>
      </c>
      <c r="D31" s="15" t="s">
        <v>65</v>
      </c>
      <c r="E31" s="16"/>
      <c r="F31" s="13" t="s">
        <v>27</v>
      </c>
      <c r="G31" s="17" t="s">
        <v>98</v>
      </c>
      <c r="H31" s="17" t="s">
        <v>88</v>
      </c>
      <c r="I31" s="18">
        <v>4.1238425925925926E-4</v>
      </c>
      <c r="J31" s="4">
        <v>10</v>
      </c>
      <c r="K31" s="18">
        <f t="shared" si="1"/>
        <v>5.6828703703703685E-5</v>
      </c>
      <c r="L31" s="13"/>
      <c r="M31" s="13" t="s">
        <v>109</v>
      </c>
    </row>
    <row r="32" spans="1:13" ht="27" customHeight="1" x14ac:dyDescent="0.25">
      <c r="A32" s="13">
        <v>11</v>
      </c>
      <c r="B32" s="14">
        <v>37</v>
      </c>
      <c r="C32" s="14">
        <v>10119126892</v>
      </c>
      <c r="D32" s="15" t="s">
        <v>66</v>
      </c>
      <c r="E32" s="16"/>
      <c r="F32" s="13" t="s">
        <v>25</v>
      </c>
      <c r="G32" s="17" t="s">
        <v>100</v>
      </c>
      <c r="H32" s="17" t="s">
        <v>89</v>
      </c>
      <c r="I32" s="18">
        <v>4.1550925925925918E-4</v>
      </c>
      <c r="J32" s="4">
        <v>11</v>
      </c>
      <c r="K32" s="18">
        <f t="shared" si="1"/>
        <v>5.9953703703703612E-5</v>
      </c>
      <c r="L32" s="13"/>
      <c r="M32" s="13" t="s">
        <v>109</v>
      </c>
    </row>
    <row r="33" spans="1:13" ht="27" customHeight="1" x14ac:dyDescent="0.25">
      <c r="A33" s="13">
        <v>12</v>
      </c>
      <c r="B33" s="14">
        <v>45</v>
      </c>
      <c r="C33" s="14">
        <v>10036097522</v>
      </c>
      <c r="D33" s="15" t="s">
        <v>67</v>
      </c>
      <c r="E33" s="16"/>
      <c r="F33" s="13" t="s">
        <v>25</v>
      </c>
      <c r="G33" s="17" t="s">
        <v>45</v>
      </c>
      <c r="H33" s="17" t="s">
        <v>87</v>
      </c>
      <c r="I33" s="18">
        <v>4.1585648148148146E-4</v>
      </c>
      <c r="J33" s="4">
        <v>12</v>
      </c>
      <c r="K33" s="18">
        <f t="shared" si="1"/>
        <v>6.0300925925925886E-5</v>
      </c>
      <c r="L33" s="13"/>
      <c r="M33" s="13" t="s">
        <v>109</v>
      </c>
    </row>
    <row r="34" spans="1:13" ht="27" customHeight="1" x14ac:dyDescent="0.25">
      <c r="A34" s="13">
        <v>13</v>
      </c>
      <c r="B34" s="14">
        <v>26</v>
      </c>
      <c r="C34" s="14">
        <v>10097585317</v>
      </c>
      <c r="D34" s="15" t="s">
        <v>68</v>
      </c>
      <c r="E34" s="16"/>
      <c r="F34" s="13" t="s">
        <v>25</v>
      </c>
      <c r="G34" s="17" t="s">
        <v>101</v>
      </c>
      <c r="H34" s="17" t="s">
        <v>90</v>
      </c>
      <c r="I34" s="18">
        <v>4.1805555555555557E-4</v>
      </c>
      <c r="J34" s="4">
        <v>13</v>
      </c>
      <c r="K34" s="18">
        <f t="shared" si="1"/>
        <v>6.2500000000000001E-5</v>
      </c>
      <c r="L34" s="13"/>
      <c r="M34" s="13" t="s">
        <v>109</v>
      </c>
    </row>
    <row r="35" spans="1:13" ht="27" customHeight="1" x14ac:dyDescent="0.25">
      <c r="A35" s="13">
        <v>14</v>
      </c>
      <c r="B35" s="14">
        <v>42</v>
      </c>
      <c r="C35" s="14">
        <v>10105083720</v>
      </c>
      <c r="D35" s="15" t="s">
        <v>69</v>
      </c>
      <c r="E35" s="16"/>
      <c r="F35" s="13" t="s">
        <v>27</v>
      </c>
      <c r="G35" s="17" t="s">
        <v>99</v>
      </c>
      <c r="H35" s="17" t="s">
        <v>86</v>
      </c>
      <c r="I35" s="18">
        <v>4.2141203703703698E-4</v>
      </c>
      <c r="J35" s="4">
        <v>14</v>
      </c>
      <c r="K35" s="18">
        <f t="shared" si="1"/>
        <v>6.5856481481481408E-5</v>
      </c>
      <c r="L35" s="13"/>
      <c r="M35" s="13" t="s">
        <v>109</v>
      </c>
    </row>
    <row r="36" spans="1:13" ht="27" customHeight="1" x14ac:dyDescent="0.25">
      <c r="A36" s="13">
        <v>15</v>
      </c>
      <c r="B36" s="14">
        <v>38</v>
      </c>
      <c r="C36" s="14">
        <v>10084714932</v>
      </c>
      <c r="D36" s="15" t="s">
        <v>70</v>
      </c>
      <c r="E36" s="16"/>
      <c r="F36" s="13" t="s">
        <v>25</v>
      </c>
      <c r="G36" s="17" t="s">
        <v>101</v>
      </c>
      <c r="H36" s="17" t="s">
        <v>90</v>
      </c>
      <c r="I36" s="18">
        <v>4.2546296296296294E-4</v>
      </c>
      <c r="J36" s="4">
        <v>15</v>
      </c>
      <c r="K36" s="18">
        <f t="shared" si="1"/>
        <v>6.9907407407407364E-5</v>
      </c>
      <c r="L36" s="13"/>
      <c r="M36" s="13" t="s">
        <v>109</v>
      </c>
    </row>
    <row r="37" spans="1:13" ht="27" customHeight="1" x14ac:dyDescent="0.25">
      <c r="A37" s="13">
        <v>16</v>
      </c>
      <c r="B37" s="14">
        <v>27</v>
      </c>
      <c r="C37" s="14">
        <v>10105687241</v>
      </c>
      <c r="D37" s="15" t="s">
        <v>71</v>
      </c>
      <c r="E37" s="16"/>
      <c r="F37" s="13" t="s">
        <v>41</v>
      </c>
      <c r="G37" s="17" t="s">
        <v>102</v>
      </c>
      <c r="H37" s="17" t="s">
        <v>91</v>
      </c>
      <c r="I37" s="18">
        <v>4.5081018518518517E-4</v>
      </c>
      <c r="J37" s="4">
        <v>16</v>
      </c>
      <c r="K37" s="18">
        <f t="shared" si="1"/>
        <v>9.5254629629629595E-5</v>
      </c>
      <c r="L37" s="13"/>
      <c r="M37" s="13" t="s">
        <v>109</v>
      </c>
    </row>
    <row r="38" spans="1:13" ht="27" customHeight="1" x14ac:dyDescent="0.25">
      <c r="A38" s="13">
        <v>17</v>
      </c>
      <c r="B38" s="14">
        <v>24</v>
      </c>
      <c r="C38" s="14">
        <v>10089109335</v>
      </c>
      <c r="D38" s="15" t="s">
        <v>72</v>
      </c>
      <c r="E38" s="16"/>
      <c r="F38" s="13" t="s">
        <v>25</v>
      </c>
      <c r="G38" s="17" t="s">
        <v>103</v>
      </c>
      <c r="H38" s="17" t="s">
        <v>92</v>
      </c>
      <c r="I38" s="18">
        <v>4.5960648148148147E-4</v>
      </c>
      <c r="J38" s="4">
        <v>17</v>
      </c>
      <c r="K38" s="18">
        <f t="shared" si="1"/>
        <v>1.0405092592592589E-4</v>
      </c>
      <c r="L38" s="13"/>
      <c r="M38" s="13" t="s">
        <v>109</v>
      </c>
    </row>
    <row r="39" spans="1:13" ht="27" customHeight="1" x14ac:dyDescent="0.25">
      <c r="A39" s="13">
        <v>18</v>
      </c>
      <c r="B39" s="14">
        <v>21</v>
      </c>
      <c r="C39" s="14">
        <v>10058750557</v>
      </c>
      <c r="D39" s="15" t="s">
        <v>73</v>
      </c>
      <c r="E39" s="16"/>
      <c r="F39" s="13" t="s">
        <v>25</v>
      </c>
      <c r="G39" s="17" t="s">
        <v>104</v>
      </c>
      <c r="H39" s="17" t="s">
        <v>93</v>
      </c>
      <c r="I39" s="18">
        <v>4.6539351851851858E-4</v>
      </c>
      <c r="J39" s="4">
        <v>18</v>
      </c>
      <c r="K39" s="18">
        <f t="shared" si="1"/>
        <v>1.09837962962963E-4</v>
      </c>
      <c r="L39" s="13"/>
      <c r="M39" s="13" t="s">
        <v>109</v>
      </c>
    </row>
    <row r="40" spans="1:13" ht="27" customHeight="1" x14ac:dyDescent="0.25">
      <c r="A40" s="13">
        <v>19</v>
      </c>
      <c r="B40" s="14">
        <v>28</v>
      </c>
      <c r="C40" s="14">
        <v>10116329151</v>
      </c>
      <c r="D40" s="15" t="s">
        <v>74</v>
      </c>
      <c r="E40" s="16"/>
      <c r="F40" s="13" t="s">
        <v>42</v>
      </c>
      <c r="G40" s="17" t="s">
        <v>105</v>
      </c>
      <c r="H40" s="17" t="s">
        <v>94</v>
      </c>
      <c r="I40" s="18">
        <v>4.6724537037037031E-4</v>
      </c>
      <c r="J40" s="4">
        <v>19</v>
      </c>
      <c r="K40" s="18">
        <f t="shared" si="1"/>
        <v>1.1168981481481474E-4</v>
      </c>
      <c r="L40" s="13"/>
      <c r="M40" s="13" t="s">
        <v>109</v>
      </c>
    </row>
    <row r="41" spans="1:13" ht="27" customHeight="1" x14ac:dyDescent="0.25">
      <c r="A41" s="13">
        <v>20</v>
      </c>
      <c r="B41" s="14">
        <v>29</v>
      </c>
      <c r="C41" s="14">
        <v>10114924570</v>
      </c>
      <c r="D41" s="15" t="s">
        <v>75</v>
      </c>
      <c r="E41" s="16"/>
      <c r="F41" s="13" t="s">
        <v>42</v>
      </c>
      <c r="G41" s="17" t="s">
        <v>106</v>
      </c>
      <c r="H41" s="17" t="s">
        <v>95</v>
      </c>
      <c r="I41" s="18">
        <v>4.6909722222222226E-4</v>
      </c>
      <c r="J41" s="4">
        <v>20</v>
      </c>
      <c r="K41" s="18">
        <f t="shared" si="1"/>
        <v>1.1354166666666668E-4</v>
      </c>
      <c r="L41" s="13"/>
      <c r="M41" s="13" t="s">
        <v>109</v>
      </c>
    </row>
    <row r="42" spans="1:13" ht="27" customHeight="1" x14ac:dyDescent="0.25">
      <c r="A42" s="13">
        <v>21</v>
      </c>
      <c r="B42" s="14">
        <v>39</v>
      </c>
      <c r="C42" s="14"/>
      <c r="D42" s="15" t="s">
        <v>76</v>
      </c>
      <c r="E42" s="16"/>
      <c r="F42" s="13" t="s">
        <v>41</v>
      </c>
      <c r="G42" s="17" t="s">
        <v>102</v>
      </c>
      <c r="H42" s="17" t="s">
        <v>91</v>
      </c>
      <c r="I42" s="18">
        <v>4.7164351851851854E-4</v>
      </c>
      <c r="J42" s="4">
        <v>21</v>
      </c>
      <c r="K42" s="18">
        <f t="shared" si="1"/>
        <v>1.1608796296296297E-4</v>
      </c>
      <c r="L42" s="13"/>
      <c r="M42" s="13" t="s">
        <v>109</v>
      </c>
    </row>
    <row r="43" spans="1:13" ht="27" customHeight="1" x14ac:dyDescent="0.25">
      <c r="A43" s="13">
        <v>22</v>
      </c>
      <c r="B43" s="14">
        <v>25</v>
      </c>
      <c r="C43" s="14">
        <v>10077145090</v>
      </c>
      <c r="D43" s="15" t="s">
        <v>77</v>
      </c>
      <c r="E43" s="16"/>
      <c r="F43" s="13" t="s">
        <v>18</v>
      </c>
      <c r="G43" s="17" t="s">
        <v>100</v>
      </c>
      <c r="H43" s="17" t="s">
        <v>96</v>
      </c>
      <c r="I43" s="18">
        <v>4.7847222222222231E-4</v>
      </c>
      <c r="J43" s="4">
        <v>22</v>
      </c>
      <c r="K43" s="18">
        <f t="shared" si="1"/>
        <v>1.2291666666666674E-4</v>
      </c>
      <c r="L43" s="13"/>
      <c r="M43" s="13" t="s">
        <v>109</v>
      </c>
    </row>
    <row r="44" spans="1:13" ht="27" customHeight="1" x14ac:dyDescent="0.25">
      <c r="A44" s="13">
        <v>23</v>
      </c>
      <c r="B44" s="14">
        <v>40</v>
      </c>
      <c r="C44" s="14">
        <v>10119707377</v>
      </c>
      <c r="D44" s="15" t="s">
        <v>78</v>
      </c>
      <c r="E44" s="16"/>
      <c r="F44" s="13" t="s">
        <v>42</v>
      </c>
      <c r="G44" s="17" t="s">
        <v>105</v>
      </c>
      <c r="H44" s="17" t="s">
        <v>94</v>
      </c>
      <c r="I44" s="18">
        <v>4.8553240740740745E-4</v>
      </c>
      <c r="J44" s="4">
        <v>23</v>
      </c>
      <c r="K44" s="18">
        <f t="shared" si="1"/>
        <v>1.2997685185185188E-4</v>
      </c>
      <c r="L44" s="13"/>
      <c r="M44" s="13" t="s">
        <v>109</v>
      </c>
    </row>
    <row r="45" spans="1:13" ht="27" customHeight="1" x14ac:dyDescent="0.25">
      <c r="A45" s="13">
        <v>24</v>
      </c>
      <c r="B45" s="14">
        <v>41</v>
      </c>
      <c r="C45" s="14">
        <v>10114990652</v>
      </c>
      <c r="D45" s="15" t="s">
        <v>79</v>
      </c>
      <c r="E45" s="16"/>
      <c r="F45" s="13" t="s">
        <v>42</v>
      </c>
      <c r="G45" s="17" t="s">
        <v>106</v>
      </c>
      <c r="H45" s="17" t="s">
        <v>95</v>
      </c>
      <c r="I45" s="18">
        <v>4.9270833333333339E-4</v>
      </c>
      <c r="J45" s="4">
        <v>24</v>
      </c>
      <c r="K45" s="18">
        <f t="shared" si="1"/>
        <v>1.3715277777777782E-4</v>
      </c>
      <c r="L45" s="13"/>
      <c r="M45" s="13" t="s">
        <v>109</v>
      </c>
    </row>
    <row r="46" spans="1:13" ht="27" customHeight="1" x14ac:dyDescent="0.25">
      <c r="A46" s="13">
        <v>25</v>
      </c>
      <c r="B46" s="14">
        <v>34</v>
      </c>
      <c r="C46" s="14">
        <v>10054014937</v>
      </c>
      <c r="D46" s="15" t="s">
        <v>80</v>
      </c>
      <c r="E46" s="16"/>
      <c r="F46" s="13" t="s">
        <v>25</v>
      </c>
      <c r="G46" s="13" t="s">
        <v>104</v>
      </c>
      <c r="H46" s="17" t="s">
        <v>93</v>
      </c>
      <c r="I46" s="18">
        <v>4.9872685185185187E-4</v>
      </c>
      <c r="J46" s="4">
        <v>25</v>
      </c>
      <c r="K46" s="18">
        <f t="shared" si="1"/>
        <v>1.431712962962963E-4</v>
      </c>
      <c r="L46" s="13"/>
      <c r="M46" s="13" t="s">
        <v>109</v>
      </c>
    </row>
    <row r="47" spans="1:13" ht="7.5" customHeight="1" x14ac:dyDescent="0.3">
      <c r="A47" s="19"/>
      <c r="B47" s="20"/>
      <c r="C47" s="20"/>
      <c r="D47" s="21"/>
      <c r="E47" s="22"/>
      <c r="F47" s="23"/>
      <c r="G47" s="22"/>
      <c r="H47" s="22"/>
      <c r="I47" s="24"/>
      <c r="J47" s="24"/>
      <c r="K47" s="24"/>
      <c r="L47" s="24"/>
      <c r="M47" s="24"/>
    </row>
    <row r="48" spans="1:13" x14ac:dyDescent="0.25">
      <c r="A48" s="52" t="s">
        <v>3</v>
      </c>
      <c r="B48" s="52"/>
      <c r="C48" s="52"/>
      <c r="D48" s="52"/>
      <c r="E48" s="40"/>
      <c r="F48" s="40"/>
      <c r="G48" s="40"/>
      <c r="H48" s="52" t="s">
        <v>4</v>
      </c>
      <c r="I48" s="52"/>
      <c r="J48" s="52"/>
      <c r="K48" s="52"/>
      <c r="L48" s="52"/>
      <c r="M48" s="52"/>
    </row>
    <row r="49" spans="1:13" s="28" customFormat="1" ht="12" x14ac:dyDescent="0.25">
      <c r="A49" s="31" t="s">
        <v>47</v>
      </c>
      <c r="B49" s="29"/>
      <c r="C49" s="41"/>
      <c r="D49" s="29"/>
      <c r="E49" s="29"/>
      <c r="F49" s="29"/>
      <c r="H49" s="42" t="s">
        <v>26</v>
      </c>
      <c r="I49" s="29">
        <v>13</v>
      </c>
      <c r="J49" s="29"/>
      <c r="K49" s="29"/>
      <c r="L49" s="42" t="s">
        <v>24</v>
      </c>
      <c r="M49" s="43">
        <f>COUNTIF(F$21:F156,"ЗМС")</f>
        <v>0</v>
      </c>
    </row>
    <row r="50" spans="1:13" s="28" customFormat="1" ht="12" x14ac:dyDescent="0.25">
      <c r="A50" s="31" t="s">
        <v>48</v>
      </c>
      <c r="B50" s="29"/>
      <c r="C50" s="44"/>
      <c r="D50" s="29"/>
      <c r="E50" s="29"/>
      <c r="F50" s="29"/>
      <c r="H50" s="42" t="s">
        <v>19</v>
      </c>
      <c r="I50" s="45">
        <f>I51+I55</f>
        <v>25</v>
      </c>
      <c r="J50" s="45"/>
      <c r="K50" s="45"/>
      <c r="L50" s="42" t="s">
        <v>17</v>
      </c>
      <c r="M50" s="43">
        <f>COUNTIF(F$21:F156,"МСМК")</f>
        <v>0</v>
      </c>
    </row>
    <row r="51" spans="1:13" s="28" customFormat="1" ht="12" x14ac:dyDescent="0.25">
      <c r="A51" s="31" t="s">
        <v>49</v>
      </c>
      <c r="B51" s="29"/>
      <c r="C51" s="30"/>
      <c r="D51" s="29"/>
      <c r="E51" s="29"/>
      <c r="F51" s="29"/>
      <c r="H51" s="42" t="s">
        <v>20</v>
      </c>
      <c r="I51" s="45">
        <f>I52+I53+I54</f>
        <v>25</v>
      </c>
      <c r="J51" s="45"/>
      <c r="K51" s="45"/>
      <c r="L51" s="42" t="s">
        <v>18</v>
      </c>
      <c r="M51" s="43">
        <f>COUNTIF(F$21:F46,"МС")</f>
        <v>1</v>
      </c>
    </row>
    <row r="52" spans="1:13" s="28" customFormat="1" ht="12" x14ac:dyDescent="0.25">
      <c r="A52" s="31" t="s">
        <v>50</v>
      </c>
      <c r="B52" s="29"/>
      <c r="C52" s="30"/>
      <c r="D52" s="29"/>
      <c r="E52" s="29"/>
      <c r="F52" s="29"/>
      <c r="H52" s="42" t="s">
        <v>21</v>
      </c>
      <c r="I52" s="45">
        <f>COUNT(A10:A111)</f>
        <v>25</v>
      </c>
      <c r="J52" s="45"/>
      <c r="K52" s="45"/>
      <c r="L52" s="42" t="s">
        <v>25</v>
      </c>
      <c r="M52" s="43">
        <f>COUNTIF(F$20:F46,"КМС")</f>
        <v>12</v>
      </c>
    </row>
    <row r="53" spans="1:13" s="28" customFormat="1" ht="12" x14ac:dyDescent="0.25">
      <c r="A53" s="35"/>
      <c r="B53" s="29"/>
      <c r="C53" s="30"/>
      <c r="D53" s="29"/>
      <c r="H53" s="42" t="s">
        <v>22</v>
      </c>
      <c r="I53" s="45">
        <f>COUNTIF(A10:A110,"НФ")</f>
        <v>0</v>
      </c>
      <c r="J53" s="45"/>
      <c r="K53" s="45"/>
      <c r="L53" s="42" t="s">
        <v>27</v>
      </c>
      <c r="M53" s="43">
        <f>COUNTIF(F$22:F157,"1 СР")</f>
        <v>5</v>
      </c>
    </row>
    <row r="54" spans="1:13" s="28" customFormat="1" ht="12" x14ac:dyDescent="0.25">
      <c r="D54" s="29"/>
      <c r="H54" s="42" t="s">
        <v>29</v>
      </c>
      <c r="I54" s="45">
        <f>COUNTIF(A10:A110,"ДСКВ")</f>
        <v>0</v>
      </c>
      <c r="J54" s="45"/>
      <c r="K54" s="45"/>
      <c r="L54" s="42" t="s">
        <v>42</v>
      </c>
      <c r="M54" s="43">
        <f>COUNTIF(F$22:F158,"2 СР")</f>
        <v>5</v>
      </c>
    </row>
    <row r="55" spans="1:13" s="28" customFormat="1" ht="12" x14ac:dyDescent="0.25">
      <c r="A55" s="29"/>
      <c r="B55" s="29"/>
      <c r="C55" s="29"/>
      <c r="D55" s="29"/>
      <c r="E55" s="29"/>
      <c r="F55" s="29"/>
      <c r="H55" s="42" t="s">
        <v>23</v>
      </c>
      <c r="I55" s="45">
        <f>COUNTIF(A10:A110,"НС")</f>
        <v>0</v>
      </c>
      <c r="J55" s="45"/>
      <c r="K55" s="45"/>
      <c r="L55" s="42" t="s">
        <v>41</v>
      </c>
      <c r="M55" s="43">
        <f>COUNTIF(F$22:F159,"3 СР")</f>
        <v>2</v>
      </c>
    </row>
    <row r="56" spans="1:13" ht="5.25" customHeight="1" x14ac:dyDescent="0.25">
      <c r="A56" s="3"/>
      <c r="B56" s="3"/>
      <c r="C56" s="3"/>
      <c r="D56" s="3"/>
      <c r="E56" s="3"/>
      <c r="F56" s="3"/>
      <c r="I56" s="27"/>
      <c r="J56" s="27"/>
      <c r="K56" s="27"/>
      <c r="L56" s="26"/>
      <c r="M56" s="26"/>
    </row>
    <row r="57" spans="1:13" x14ac:dyDescent="0.25">
      <c r="A57" s="52" t="str">
        <f>A16</f>
        <v>ТЕХНИЧЕСКИЙ ДЕЛЕГАТ ФВСР:</v>
      </c>
      <c r="B57" s="52"/>
      <c r="C57" s="52"/>
      <c r="D57" s="52"/>
      <c r="E57" s="52" t="str">
        <f>A17</f>
        <v>ГЛАВНЫЙ СУДЬЯ:</v>
      </c>
      <c r="F57" s="52"/>
      <c r="G57" s="52"/>
      <c r="H57" s="52" t="str">
        <f>A18</f>
        <v>ГЛАВНЫЙ СЕКРЕТАРЬ:</v>
      </c>
      <c r="I57" s="52"/>
      <c r="J57" s="8"/>
      <c r="K57" s="52" t="str">
        <f>A19</f>
        <v>СУДЬЯ НА ФИНИШЕ:</v>
      </c>
      <c r="L57" s="52"/>
      <c r="M57" s="52"/>
    </row>
    <row r="58" spans="1:13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</row>
    <row r="59" spans="1:13" x14ac:dyDescent="0.25">
      <c r="A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54" t="str">
        <f>H16</f>
        <v>КОСТЮКОВ П.П. (г. МОСКВА)</v>
      </c>
      <c r="B63" s="54"/>
      <c r="C63" s="54"/>
      <c r="D63" s="54"/>
      <c r="E63" s="54" t="str">
        <f>H17</f>
        <v>ВЕДЕРНИКОВ М.Г. (ВК, г. ИЖЕВСК)</v>
      </c>
      <c r="F63" s="54"/>
      <c r="G63" s="54"/>
      <c r="H63" s="54" t="str">
        <f>H18</f>
        <v>САДРОВ Е.В. (1К, г. ИЖЕВСК)</v>
      </c>
      <c r="I63" s="54"/>
      <c r="J63" s="4"/>
      <c r="K63" s="54" t="str">
        <f>H19</f>
        <v>СЕРЕБРО В.А. (ВК, г. ИЖЕВСК)</v>
      </c>
      <c r="L63" s="54"/>
      <c r="M63" s="54"/>
    </row>
  </sheetData>
  <sortState xmlns:xlrd2="http://schemas.microsoft.com/office/spreadsheetml/2017/richdata2" ref="A22:P29">
    <sortCondition ref="A22:A29"/>
  </sortState>
  <mergeCells count="30">
    <mergeCell ref="I21:J21"/>
    <mergeCell ref="A63:D63"/>
    <mergeCell ref="E63:G63"/>
    <mergeCell ref="H63:I63"/>
    <mergeCell ref="A48:D48"/>
    <mergeCell ref="H48:M48"/>
    <mergeCell ref="A57:D57"/>
    <mergeCell ref="E57:G57"/>
    <mergeCell ref="H57:I57"/>
    <mergeCell ref="A58:E58"/>
    <mergeCell ref="F58:M58"/>
    <mergeCell ref="K57:M57"/>
    <mergeCell ref="K63:M63"/>
    <mergeCell ref="A12:M12"/>
    <mergeCell ref="A13:D13"/>
    <mergeCell ref="A14:D14"/>
    <mergeCell ref="I16:M16"/>
    <mergeCell ref="A15:H15"/>
    <mergeCell ref="I15:M15"/>
    <mergeCell ref="A7:M7"/>
    <mergeCell ref="A8:M8"/>
    <mergeCell ref="A9:M9"/>
    <mergeCell ref="A10:M10"/>
    <mergeCell ref="A11:M11"/>
    <mergeCell ref="A1:M1"/>
    <mergeCell ref="A2:M2"/>
    <mergeCell ref="A3:M3"/>
    <mergeCell ref="A4:M4"/>
    <mergeCell ref="A6:M6"/>
    <mergeCell ref="A5:M5"/>
  </mergeCells>
  <printOptions horizontalCentered="1"/>
  <pageMargins left="0.19685039370078741" right="0.19685039370078741" top="0.59055118110236227" bottom="0.59055118110236227" header="0.15748031496062992" footer="0.11811023622047245"/>
  <pageSetup paperSize="256" scale="52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прот ВМХ гонка ритм - трек</vt:lpstr>
      <vt:lpstr>'Итог прот ВМХ гонка ритм - трек'!Заголовки_для_печати</vt:lpstr>
      <vt:lpstr>'Итог прот ВМХ гонка ритм - трек'!Область_печати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2021-12-22T10:34:44Z</cp:lastPrinted>
  <dcterms:created xsi:type="dcterms:W3CDTF">1996-10-08T23:32:33Z</dcterms:created>
  <dcterms:modified xsi:type="dcterms:W3CDTF">2024-01-09T08:37:20Z</dcterms:modified>
</cp:coreProperties>
</file>