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МТБ\"/>
    </mc:Choice>
  </mc:AlternateContent>
  <xr:revisionPtr revIDLastSave="0" documentId="13_ncr:1_{73EA9923-1C73-4125-8DDC-6AFE2A2B8958}" xr6:coauthVersionLast="47" xr6:coauthVersionMax="47" xr10:uidLastSave="{00000000-0000-0000-0000-000000000000}"/>
  <bookViews>
    <workbookView xWindow="-108" yWindow="-108" windowWidth="23256" windowHeight="12456" tabRatio="787" xr2:uid="{00000000-000D-0000-FFFF-FFFF00000000}"/>
  </bookViews>
  <sheets>
    <sheet name="гонка с выбыванием" sheetId="122" r:id="rId1"/>
  </sheets>
  <definedNames>
    <definedName name="_xlnm.Print_Titles" localSheetId="0">'гонка с выбыванием'!$21:$21</definedName>
    <definedName name="_xlnm.Print_Area" localSheetId="0">'гонка с выбыванием'!$A$1:$M$59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9" i="122" l="1"/>
  <c r="L53" i="122"/>
  <c r="H53" i="122"/>
  <c r="E53" i="122"/>
  <c r="A53" i="122"/>
  <c r="J37" i="122"/>
  <c r="H59" i="122" l="1"/>
  <c r="J27" i="122"/>
  <c r="J26" i="122"/>
  <c r="J34" i="122"/>
  <c r="J28" i="122"/>
  <c r="J30" i="122"/>
  <c r="J31" i="122"/>
  <c r="J29" i="122"/>
  <c r="J35" i="122"/>
  <c r="J32" i="122"/>
  <c r="J25" i="122"/>
  <c r="J33" i="122"/>
  <c r="J36" i="122"/>
  <c r="J24" i="122"/>
  <c r="J23" i="122"/>
  <c r="H48" i="122" l="1"/>
  <c r="H49" i="122" l="1"/>
  <c r="H50" i="122"/>
  <c r="H51" i="122"/>
  <c r="H47" i="122" l="1"/>
  <c r="H46" i="122" s="1"/>
  <c r="L59" i="122"/>
  <c r="M45" i="122"/>
  <c r="M50" i="122" l="1"/>
  <c r="M49" i="122"/>
  <c r="M48" i="122"/>
  <c r="M47" i="122"/>
  <c r="E59" i="122" l="1"/>
  <c r="M51" i="122"/>
  <c r="M46" i="122"/>
</calcChain>
</file>

<file path=xl/sharedStrings.xml><?xml version="1.0" encoding="utf-8"?>
<sst xmlns="http://schemas.openxmlformats.org/spreadsheetml/2006/main" count="164" uniqueCount="118">
  <si>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</si>
  <si>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</si>
  <si>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</si>
  <si>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</si>
  <si>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</si>
  <si>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</si>
  <si>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</si>
  <si>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</si>
  <si>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</si>
  <si>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</si>
  <si>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</si>
  <si>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</si>
  <si>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</si>
  <si>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</si>
  <si>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</si>
  <si>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</si>
  <si>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</si>
  <si>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</si>
  <si>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МС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</si>
  <si>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</si>
  <si>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</si>
  <si>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</si>
  <si>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</si>
  <si>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</si>
  <si>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</si>
  <si>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</si>
  <si>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</si>
  <si>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1 СР</t>
  </si>
  <si>
    <t>ДАТА РОЖД.</t>
  </si>
  <si>
    <t>Дисквалифицировано</t>
  </si>
  <si>
    <t>UCI ID</t>
  </si>
  <si>
    <t>ИТОГОВЫЙ ПРОТОКОЛ</t>
  </si>
  <si>
    <t>ВЫПОЛНЕНИЕ НТУ ЕВСК</t>
  </si>
  <si>
    <t/>
  </si>
  <si>
    <t>Москва</t>
  </si>
  <si>
    <t>3 СР</t>
  </si>
  <si>
    <t>2 СР</t>
  </si>
  <si>
    <t>Температура: +16+17</t>
  </si>
  <si>
    <t>Влажность: 72%</t>
  </si>
  <si>
    <t>Осадки: н. дождь</t>
  </si>
  <si>
    <t>Ветер: 3,0 км/ч (ю)</t>
  </si>
  <si>
    <t>ОТСТАВАНИЕ</t>
  </si>
  <si>
    <t>РЕЗУЛЬТАТ И МЕСТО В КВАЛИФИКАЦИИ</t>
  </si>
  <si>
    <t>БАБЮК Александр</t>
  </si>
  <si>
    <t>ПУСТОЗЕРОВ Дмитрий</t>
  </si>
  <si>
    <t>Удмуртская Республика</t>
  </si>
  <si>
    <t>Челябинская область</t>
  </si>
  <si>
    <t>Свердловская область</t>
  </si>
  <si>
    <t>Министерство по физической культуре и спорту Челябинской области</t>
  </si>
  <si>
    <t>Федерация велосипедного спорта Челябинской области</t>
  </si>
  <si>
    <t>КУБОК РОССИИ</t>
  </si>
  <si>
    <t>3 ЭТАП</t>
  </si>
  <si>
    <t>Мужчины</t>
  </si>
  <si>
    <t>КУРЗИНА О.В. (ВК, г. Челябинск)</t>
  </si>
  <si>
    <t>ИВАШИН И.Е. (ВК, г.Челябинск)</t>
  </si>
  <si>
    <t>НАЗВАНИЕ ТРАССЫ / РЕГ.НОМЕР: Слюдорудник</t>
  </si>
  <si>
    <t>№ ВРВС: 0080131811Л</t>
  </si>
  <si>
    <t>СТРЕЖНЕВА Д.А. (ВК, г. Челябинск)</t>
  </si>
  <si>
    <t>САЛТАНОВ Даниил</t>
  </si>
  <si>
    <t>05.04.1999</t>
  </si>
  <si>
    <t>01:29,46</t>
  </si>
  <si>
    <t>СТЕПАНОВ Антон</t>
  </si>
  <si>
    <t>20.03.1992</t>
  </si>
  <si>
    <t>01:32,07</t>
  </si>
  <si>
    <t>ГЕРЦИК Георгий</t>
  </si>
  <si>
    <t>20.09.2002</t>
  </si>
  <si>
    <t>01:33,81</t>
  </si>
  <si>
    <t>ДЁМИН Денис</t>
  </si>
  <si>
    <t>26.08.2003</t>
  </si>
  <si>
    <t>01:35,59</t>
  </si>
  <si>
    <t>БАЛОБАНОВ Павел</t>
  </si>
  <si>
    <t>10.02.2002</t>
  </si>
  <si>
    <t>01:36,78</t>
  </si>
  <si>
    <t>ЖИЛЯКОВ Алексей</t>
  </si>
  <si>
    <t>07.07.1994</t>
  </si>
  <si>
    <t>01:36,92</t>
  </si>
  <si>
    <t>УСТЬЯНЦЕВ Кирилл</t>
  </si>
  <si>
    <t>22.07.2004</t>
  </si>
  <si>
    <t>01:36,96</t>
  </si>
  <si>
    <t>ГОГОЛЕВ Максим</t>
  </si>
  <si>
    <t>26.10.1981</t>
  </si>
  <si>
    <t>Самарская область</t>
  </si>
  <si>
    <t>01:37,17</t>
  </si>
  <si>
    <t>ЛУЖБИН Илья</t>
  </si>
  <si>
    <t>16.05.2002</t>
  </si>
  <si>
    <t>ТАТАРИНОВ Геннадий</t>
  </si>
  <si>
    <t>20.04.1991</t>
  </si>
  <si>
    <t>01:37,57</t>
  </si>
  <si>
    <t>11.02.2003</t>
  </si>
  <si>
    <t>01:37,74</t>
  </si>
  <si>
    <t>КАЛАШНИКОВ Григорий</t>
  </si>
  <si>
    <t>19.10.1999</t>
  </si>
  <si>
    <t>01:38,28</t>
  </si>
  <si>
    <t>САПЕГИН Егор</t>
  </si>
  <si>
    <t>06.12.2001</t>
  </si>
  <si>
    <t>01:40,59</t>
  </si>
  <si>
    <t>ЧЕРНЫШЕВ Михаил</t>
  </si>
  <si>
    <t>02.04.2004</t>
  </si>
  <si>
    <t>22.05.2004</t>
  </si>
  <si>
    <t>01:44,71</t>
  </si>
  <si>
    <t>НФ</t>
  </si>
  <si>
    <t>РОВКОВ Алексей</t>
  </si>
  <si>
    <t>28.01.2004</t>
  </si>
  <si>
    <t>МАКСИМАЛЬНЫЙ ПЕРЕПАД (HD)(м):</t>
  </si>
  <si>
    <t>ДИСТАНЦИЯ: ДЛИНА КРУГА/КРУГОВ</t>
  </si>
  <si>
    <t>1,0 км/1</t>
  </si>
  <si>
    <t>ОЧКИ</t>
  </si>
  <si>
    <t>хх</t>
  </si>
  <si>
    <t>Б. финал</t>
  </si>
  <si>
    <t>М. финал</t>
  </si>
  <si>
    <t>Финалы</t>
  </si>
  <si>
    <t>Квалификация</t>
  </si>
  <si>
    <t>МЕСТО ПРОВЕДЕНИЯ: г. Кыштым</t>
  </si>
  <si>
    <t>НАЧАЛО ГОНКИ: 10ч 00м</t>
  </si>
  <si>
    <t>ОКОНЧАНИЕ ГОНКИ: 12ч 30м</t>
  </si>
  <si>
    <t>ДАТА ПРОВЕДЕНИЯ: 13 сентября 2022 года</t>
  </si>
  <si>
    <t>маунтинбайк - кросс-кантри гонка с выбыванием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</si>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</sst>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mm:ss.000"/>
    <numFmt numFmtId="166" formatCode="h:mm:ss.00"/>
    <numFmt numFmtId="167" formatCode="0.000"/>
    <numFmt numFmtId="168" formatCode="mm:ss.00"/>
    <numFmt numFmtId="169" formatCode="0.0"/>
  </numFmts>
  <fonts count="2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10"/>
      <name val="Calibri"/>
      <family val="2"/>
      <charset val="204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3">
    <xf numFmtId="0" fontId="0" fillId="0" borderId="0"/>
    <xf numFmtId="0" fontId="5" fillId="0" borderId="0"/>
    <xf numFmtId="0" fontId="4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6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/>
    </xf>
    <xf numFmtId="169" fontId="6" fillId="0" borderId="0" xfId="2" applyNumberFormat="1" applyFont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0" xfId="3" applyFont="1" applyFill="1" applyAlignment="1">
      <alignment horizontal="center" vertical="center" wrapText="1"/>
    </xf>
    <xf numFmtId="46" fontId="9" fillId="2" borderId="0" xfId="3" applyNumberFormat="1" applyFont="1" applyFill="1" applyAlignment="1">
      <alignment horizontal="center" vertical="center" wrapText="1"/>
    </xf>
    <xf numFmtId="0" fontId="9" fillId="2" borderId="0" xfId="2" applyFont="1" applyFill="1" applyAlignment="1">
      <alignment horizontal="center" vertical="center" wrapText="1"/>
    </xf>
    <xf numFmtId="0" fontId="9" fillId="0" borderId="0" xfId="2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/>
    </xf>
    <xf numFmtId="168" fontId="15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justify"/>
    </xf>
    <xf numFmtId="0" fontId="14" fillId="0" borderId="0" xfId="8" applyFont="1" applyAlignment="1">
      <alignment vertical="center" wrapText="1"/>
    </xf>
    <xf numFmtId="0" fontId="12" fillId="0" borderId="0" xfId="2" applyFont="1" applyAlignment="1">
      <alignment horizontal="center" vertical="center" wrapText="1"/>
    </xf>
    <xf numFmtId="164" fontId="12" fillId="0" borderId="0" xfId="2" applyNumberFormat="1" applyFont="1" applyAlignment="1">
      <alignment horizontal="center" vertical="center" wrapText="1"/>
    </xf>
    <xf numFmtId="0" fontId="12" fillId="0" borderId="0" xfId="2" applyFont="1" applyAlignment="1">
      <alignment vertical="center" wrapText="1"/>
    </xf>
    <xf numFmtId="0" fontId="7" fillId="2" borderId="0" xfId="2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2" applyFont="1" applyAlignment="1">
      <alignment horizontal="left" vertical="center"/>
    </xf>
    <xf numFmtId="0" fontId="11" fillId="0" borderId="0" xfId="2" applyFont="1" applyAlignment="1">
      <alignment horizontal="center" vertical="center"/>
    </xf>
    <xf numFmtId="49" fontId="11" fillId="0" borderId="0" xfId="2" applyNumberFormat="1" applyFont="1" applyAlignment="1">
      <alignment horizontal="left" vertical="center"/>
    </xf>
    <xf numFmtId="49" fontId="11" fillId="0" borderId="0" xfId="2" applyNumberFormat="1" applyFont="1" applyAlignment="1">
      <alignment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18" fillId="0" borderId="0" xfId="0" applyFont="1"/>
    <xf numFmtId="0" fontId="20" fillId="0" borderId="0" xfId="2" applyFont="1" applyAlignment="1">
      <alignment vertical="center"/>
    </xf>
    <xf numFmtId="0" fontId="16" fillId="0" borderId="0" xfId="2" applyFont="1" applyAlignment="1">
      <alignment horizontal="left" vertical="center"/>
    </xf>
    <xf numFmtId="0" fontId="16" fillId="0" borderId="0" xfId="2" applyFont="1" applyAlignment="1">
      <alignment horizontal="right" vertical="center"/>
    </xf>
    <xf numFmtId="0" fontId="16" fillId="0" borderId="0" xfId="2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1" fillId="0" borderId="0" xfId="2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167" fontId="6" fillId="0" borderId="0" xfId="2" applyNumberFormat="1" applyFont="1" applyAlignment="1">
      <alignment horizontal="right" vertical="center"/>
    </xf>
    <xf numFmtId="0" fontId="6" fillId="0" borderId="1" xfId="2" applyFont="1" applyBorder="1" applyAlignment="1">
      <alignment horizontal="right" vertical="center"/>
    </xf>
    <xf numFmtId="0" fontId="6" fillId="0" borderId="1" xfId="2" applyFont="1" applyBorder="1" applyAlignment="1">
      <alignment vertical="center"/>
    </xf>
    <xf numFmtId="49" fontId="16" fillId="0" borderId="0" xfId="2" applyNumberFormat="1" applyFont="1" applyAlignment="1">
      <alignment horizontal="right" vertical="center"/>
    </xf>
    <xf numFmtId="49" fontId="16" fillId="0" borderId="0" xfId="2" applyNumberFormat="1" applyFont="1" applyAlignment="1">
      <alignment vertical="center"/>
    </xf>
    <xf numFmtId="0" fontId="16" fillId="0" borderId="0" xfId="0" applyFont="1" applyAlignment="1">
      <alignment horizontal="right" vertical="center"/>
    </xf>
    <xf numFmtId="9" fontId="16" fillId="0" borderId="0" xfId="2" applyNumberFormat="1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7" fillId="2" borderId="0" xfId="2" applyFont="1" applyFill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46" fontId="9" fillId="2" borderId="0" xfId="3" applyNumberFormat="1" applyFont="1" applyFill="1" applyAlignment="1">
      <alignment horizontal="center" vertical="center" wrapText="1"/>
    </xf>
    <xf numFmtId="0" fontId="6" fillId="0" borderId="0" xfId="2" applyFont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3 2" xfId="10" xr:uid="{00000000-0005-0000-0000-000006000000}"/>
    <cellStyle name="Обычный 3 2 2" xfId="12" xr:uid="{00000000-0005-0000-0000-000007000000}"/>
    <cellStyle name="Обычный 3 3" xfId="11" xr:uid="{00000000-0005-0000-0000-000008000000}"/>
    <cellStyle name="Обычный 3 4" xfId="9" xr:uid="{00000000-0005-0000-0000-000009000000}"/>
    <cellStyle name="Обычный 4" xfId="4" xr:uid="{00000000-0005-0000-0000-00000A000000}"/>
    <cellStyle name="Обычный_ID4938_RS_1" xfId="8" xr:uid="{00000000-0005-0000-0000-00000B000000}"/>
    <cellStyle name="Обычный_Стартовый протокол Смирнов_20101106_Results" xfId="3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28577</xdr:rowOff>
    </xdr:from>
    <xdr:to>
      <xdr:col>1</xdr:col>
      <xdr:colOff>421821</xdr:colOff>
      <xdr:row>2</xdr:row>
      <xdr:rowOff>217715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28577"/>
          <a:ext cx="751114" cy="760638"/>
        </a:xfrm>
        <a:prstGeom prst="rect">
          <a:avLst/>
        </a:prstGeom>
      </xdr:spPr>
    </xdr:pic>
    <xdr:clientData/>
  </xdr:twoCellAnchor>
  <xdr:twoCellAnchor editAs="oneCell">
    <xdr:from>
      <xdr:col>2</xdr:col>
      <xdr:colOff>14698</xdr:colOff>
      <xdr:row>0</xdr:row>
      <xdr:rowOff>72118</xdr:rowOff>
    </xdr:from>
    <xdr:to>
      <xdr:col>3</xdr:col>
      <xdr:colOff>138793</xdr:colOff>
      <xdr:row>2</xdr:row>
      <xdr:rowOff>258535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412" y="72118"/>
          <a:ext cx="978624" cy="757917"/>
        </a:xfrm>
        <a:prstGeom prst="rect">
          <a:avLst/>
        </a:prstGeom>
      </xdr:spPr>
    </xdr:pic>
    <xdr:clientData/>
  </xdr:twoCellAnchor>
  <xdr:oneCellAnchor>
    <xdr:from>
      <xdr:col>11</xdr:col>
      <xdr:colOff>590550</xdr:colOff>
      <xdr:row>0</xdr:row>
      <xdr:rowOff>28575</xdr:rowOff>
    </xdr:from>
    <xdr:ext cx="548640" cy="673560"/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353550" y="28575"/>
          <a:ext cx="548640" cy="673560"/>
        </a:xfrm>
        <a:prstGeom prst="rect">
          <a:avLst/>
        </a:prstGeom>
      </xdr:spPr>
    </xdr:pic>
    <xdr:clientData/>
  </xdr:oneCellAnchor>
  <xdr:oneCellAnchor>
    <xdr:from>
      <xdr:col>12</xdr:col>
      <xdr:colOff>390525</xdr:colOff>
      <xdr:row>0</xdr:row>
      <xdr:rowOff>95250</xdr:rowOff>
    </xdr:from>
    <xdr:ext cx="612360" cy="588240"/>
    <xdr:pic>
      <xdr:nvPicPr>
        <xdr:cNvPr id="6" name="Picture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086975" y="95250"/>
          <a:ext cx="612360" cy="5882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pageSetUpPr fitToPage="1"/>
  </sheetPr>
  <dimension ref="A1:P59"/>
  <sheetViews>
    <sheetView tabSelected="1" view="pageBreakPreview" zoomScaleNormal="100" zoomScaleSheetLayoutView="100" workbookViewId="0">
      <selection activeCell="H15" sqref="H15:M15"/>
    </sheetView>
  </sheetViews>
  <sheetFormatPr defaultColWidth="9.109375" defaultRowHeight="13.8" x14ac:dyDescent="0.25"/>
  <cols>
    <col min="1" max="1" width="7" style="1" customWidth="1"/>
    <col min="2" max="2" width="7.6640625" style="3" customWidth="1"/>
    <col min="3" max="3" width="12.6640625" style="3" customWidth="1"/>
    <col min="4" max="4" width="21.33203125" style="1" customWidth="1"/>
    <col min="5" max="5" width="11.88671875" style="1" customWidth="1"/>
    <col min="6" max="6" width="8.6640625" style="1" customWidth="1"/>
    <col min="7" max="7" width="21.5546875" style="1" customWidth="1"/>
    <col min="8" max="8" width="10.5546875" style="1" customWidth="1"/>
    <col min="9" max="9" width="6.88671875" style="1" customWidth="1"/>
    <col min="10" max="11" width="11.5546875" style="1" customWidth="1"/>
    <col min="12" max="12" width="14" style="1" customWidth="1"/>
    <col min="13" max="13" width="16.6640625" style="1" customWidth="1"/>
    <col min="14" max="16384" width="9.109375" style="1"/>
  </cols>
  <sheetData>
    <row r="1" spans="1:16" s="33" customFormat="1" ht="22.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6" s="33" customFormat="1" ht="22.5" customHeight="1" x14ac:dyDescent="0.25">
      <c r="A2" s="53" t="s">
        <v>48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6" s="33" customFormat="1" ht="22.5" customHeight="1" x14ac:dyDescent="0.25">
      <c r="A3" s="53" t="s">
        <v>8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6" s="33" customFormat="1" ht="22.5" customHeight="1" x14ac:dyDescent="0.25">
      <c r="A4" s="53" t="s">
        <v>49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6" s="33" customFormat="1" ht="3.75" customHeigh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P5" s="34"/>
    </row>
    <row r="6" spans="1:16" s="35" customFormat="1" ht="23.25" customHeight="1" x14ac:dyDescent="0.25">
      <c r="A6" s="54" t="s">
        <v>50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1:16" s="33" customFormat="1" ht="18" customHeight="1" x14ac:dyDescent="0.25">
      <c r="A7" s="52" t="s">
        <v>13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</row>
    <row r="8" spans="1:16" s="33" customFormat="1" ht="22.5" customHeight="1" x14ac:dyDescent="0.25">
      <c r="A8" s="52" t="s">
        <v>51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6" s="33" customFormat="1" ht="18" customHeight="1" x14ac:dyDescent="0.25">
      <c r="A9" s="52" t="s">
        <v>31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6" s="33" customFormat="1" ht="18" customHeight="1" x14ac:dyDescent="0.25">
      <c r="A10" s="52" t="s">
        <v>116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6" s="33" customFormat="1" ht="19.5" customHeight="1" x14ac:dyDescent="0.25">
      <c r="A11" s="52" t="s">
        <v>52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1:16" ht="7.5" customHeight="1" x14ac:dyDescent="0.25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</row>
    <row r="13" spans="1:16" x14ac:dyDescent="0.25">
      <c r="A13" s="55" t="s">
        <v>112</v>
      </c>
      <c r="B13" s="55"/>
      <c r="C13" s="55"/>
      <c r="D13" s="55"/>
      <c r="G13" s="28" t="s">
        <v>113</v>
      </c>
      <c r="L13" s="4"/>
      <c r="M13" s="4" t="s">
        <v>56</v>
      </c>
    </row>
    <row r="14" spans="1:16" x14ac:dyDescent="0.25">
      <c r="A14" s="55" t="s">
        <v>115</v>
      </c>
      <c r="B14" s="55"/>
      <c r="C14" s="55"/>
      <c r="D14" s="55"/>
      <c r="G14" s="40" t="s">
        <v>114</v>
      </c>
      <c r="L14" s="4"/>
      <c r="M14" s="4" t="s">
        <v>117</v>
      </c>
    </row>
    <row r="15" spans="1:16" x14ac:dyDescent="0.25">
      <c r="A15" s="56" t="s">
        <v>7</v>
      </c>
      <c r="B15" s="56"/>
      <c r="C15" s="56"/>
      <c r="D15" s="56"/>
      <c r="E15" s="56"/>
      <c r="F15" s="56"/>
      <c r="G15" s="57"/>
      <c r="H15" s="56" t="s">
        <v>1</v>
      </c>
      <c r="I15" s="56"/>
      <c r="J15" s="56"/>
      <c r="K15" s="56"/>
      <c r="L15" s="56"/>
      <c r="M15" s="56"/>
    </row>
    <row r="16" spans="1:16" x14ac:dyDescent="0.25">
      <c r="A16" s="1" t="s">
        <v>14</v>
      </c>
      <c r="G16" s="44" t="s">
        <v>33</v>
      </c>
      <c r="H16" s="55" t="s">
        <v>55</v>
      </c>
      <c r="I16" s="55"/>
      <c r="J16" s="55"/>
      <c r="K16" s="55"/>
      <c r="L16" s="55"/>
      <c r="M16" s="55"/>
    </row>
    <row r="17" spans="1:13" x14ac:dyDescent="0.25">
      <c r="A17" s="1" t="s">
        <v>15</v>
      </c>
      <c r="D17" s="4"/>
      <c r="G17" s="44" t="s">
        <v>57</v>
      </c>
      <c r="H17" s="41" t="s">
        <v>103</v>
      </c>
      <c r="M17" s="4" t="s">
        <v>107</v>
      </c>
    </row>
    <row r="18" spans="1:13" x14ac:dyDescent="0.25">
      <c r="A18" s="27" t="s">
        <v>16</v>
      </c>
      <c r="D18" s="4"/>
      <c r="G18" s="44" t="s">
        <v>53</v>
      </c>
      <c r="H18" s="42" t="s">
        <v>104</v>
      </c>
      <c r="I18" s="28"/>
      <c r="L18" s="5">
        <v>1</v>
      </c>
      <c r="M18" s="43" t="s">
        <v>105</v>
      </c>
    </row>
    <row r="19" spans="1:13" x14ac:dyDescent="0.25">
      <c r="A19" s="1" t="s">
        <v>12</v>
      </c>
      <c r="G19" s="44" t="s">
        <v>54</v>
      </c>
    </row>
    <row r="20" spans="1:13" ht="5.25" customHeight="1" x14ac:dyDescent="0.25">
      <c r="G20" s="45"/>
    </row>
    <row r="21" spans="1:13" s="10" customFormat="1" ht="27" customHeight="1" x14ac:dyDescent="0.25">
      <c r="A21" s="6" t="s">
        <v>5</v>
      </c>
      <c r="B21" s="7" t="s">
        <v>9</v>
      </c>
      <c r="C21" s="7" t="s">
        <v>30</v>
      </c>
      <c r="D21" s="7" t="s">
        <v>2</v>
      </c>
      <c r="E21" s="7" t="s">
        <v>28</v>
      </c>
      <c r="F21" s="7" t="s">
        <v>6</v>
      </c>
      <c r="G21" s="7" t="s">
        <v>10</v>
      </c>
      <c r="H21" s="58" t="s">
        <v>42</v>
      </c>
      <c r="I21" s="58"/>
      <c r="J21" s="8" t="s">
        <v>41</v>
      </c>
      <c r="K21" s="8" t="s">
        <v>106</v>
      </c>
      <c r="L21" s="9" t="s">
        <v>32</v>
      </c>
      <c r="M21" s="9" t="s">
        <v>11</v>
      </c>
    </row>
    <row r="22" spans="1:13" ht="18" customHeight="1" x14ac:dyDescent="0.25">
      <c r="A22" s="2">
        <v>1</v>
      </c>
      <c r="B22" s="11">
        <v>25</v>
      </c>
      <c r="C22" s="11">
        <v>10015566561</v>
      </c>
      <c r="D22" s="12" t="s">
        <v>58</v>
      </c>
      <c r="E22" s="13" t="s">
        <v>59</v>
      </c>
      <c r="F22" s="2" t="s">
        <v>18</v>
      </c>
      <c r="G22" s="2" t="s">
        <v>46</v>
      </c>
      <c r="H22" s="14" t="s">
        <v>60</v>
      </c>
      <c r="I22" s="3">
        <v>1</v>
      </c>
      <c r="J22" s="15"/>
      <c r="K22" s="11">
        <v>100</v>
      </c>
      <c r="L22" s="2"/>
      <c r="M22" s="2" t="s">
        <v>108</v>
      </c>
    </row>
    <row r="23" spans="1:13" ht="18" customHeight="1" x14ac:dyDescent="0.25">
      <c r="A23" s="2">
        <v>2</v>
      </c>
      <c r="B23" s="11">
        <v>24</v>
      </c>
      <c r="C23" s="11">
        <v>10006819787</v>
      </c>
      <c r="D23" s="12" t="s">
        <v>61</v>
      </c>
      <c r="E23" s="13" t="s">
        <v>62</v>
      </c>
      <c r="F23" s="2" t="s">
        <v>18</v>
      </c>
      <c r="G23" s="2" t="s">
        <v>34</v>
      </c>
      <c r="H23" s="14" t="s">
        <v>63</v>
      </c>
      <c r="I23" s="3">
        <v>2</v>
      </c>
      <c r="J23" s="16">
        <f t="shared" ref="J23:J37" si="0">H23-$H$22</f>
        <v>3.0208333333333259E-5</v>
      </c>
      <c r="K23" s="17">
        <v>90</v>
      </c>
      <c r="L23" s="2"/>
      <c r="M23" s="2" t="s">
        <v>108</v>
      </c>
    </row>
    <row r="24" spans="1:13" ht="18" customHeight="1" x14ac:dyDescent="0.25">
      <c r="A24" s="2">
        <v>3</v>
      </c>
      <c r="B24" s="11">
        <v>31</v>
      </c>
      <c r="C24" s="11">
        <v>10058750557</v>
      </c>
      <c r="D24" s="12" t="s">
        <v>43</v>
      </c>
      <c r="E24" s="13" t="s">
        <v>98</v>
      </c>
      <c r="F24" s="2" t="s">
        <v>25</v>
      </c>
      <c r="G24" s="18" t="s">
        <v>46</v>
      </c>
      <c r="H24" s="14" t="s">
        <v>99</v>
      </c>
      <c r="I24" s="3">
        <v>15</v>
      </c>
      <c r="J24" s="16">
        <f t="shared" si="0"/>
        <v>1.7650462962962954E-4</v>
      </c>
      <c r="K24" s="17">
        <v>80</v>
      </c>
      <c r="L24" s="2"/>
      <c r="M24" s="2" t="s">
        <v>108</v>
      </c>
    </row>
    <row r="25" spans="1:13" ht="18" customHeight="1" x14ac:dyDescent="0.25">
      <c r="A25" s="2">
        <v>4</v>
      </c>
      <c r="B25" s="11">
        <v>21</v>
      </c>
      <c r="C25" s="11">
        <v>10015876557</v>
      </c>
      <c r="D25" s="12" t="s">
        <v>90</v>
      </c>
      <c r="E25" s="13" t="s">
        <v>91</v>
      </c>
      <c r="F25" s="2" t="s">
        <v>18</v>
      </c>
      <c r="G25" s="18" t="s">
        <v>45</v>
      </c>
      <c r="H25" s="14" t="s">
        <v>92</v>
      </c>
      <c r="I25" s="3">
        <v>12</v>
      </c>
      <c r="J25" s="16">
        <f t="shared" si="0"/>
        <v>1.0208333333333315E-4</v>
      </c>
      <c r="K25" s="17">
        <v>75</v>
      </c>
      <c r="L25" s="2"/>
      <c r="M25" s="2" t="s">
        <v>108</v>
      </c>
    </row>
    <row r="26" spans="1:13" ht="18" customHeight="1" x14ac:dyDescent="0.25">
      <c r="A26" s="2">
        <v>5</v>
      </c>
      <c r="B26" s="11">
        <v>29</v>
      </c>
      <c r="C26" s="11">
        <v>10092632758</v>
      </c>
      <c r="D26" s="12" t="s">
        <v>67</v>
      </c>
      <c r="E26" s="13" t="s">
        <v>68</v>
      </c>
      <c r="F26" s="2" t="s">
        <v>25</v>
      </c>
      <c r="G26" s="18" t="s">
        <v>47</v>
      </c>
      <c r="H26" s="14" t="s">
        <v>69</v>
      </c>
      <c r="I26" s="3">
        <v>5</v>
      </c>
      <c r="J26" s="16">
        <f t="shared" si="0"/>
        <v>7.0949074074074187E-5</v>
      </c>
      <c r="K26" s="17">
        <v>70</v>
      </c>
      <c r="L26" s="2"/>
      <c r="M26" s="2" t="s">
        <v>109</v>
      </c>
    </row>
    <row r="27" spans="1:13" ht="18" customHeight="1" x14ac:dyDescent="0.25">
      <c r="A27" s="2">
        <v>6</v>
      </c>
      <c r="B27" s="11">
        <v>27</v>
      </c>
      <c r="C27" s="11">
        <v>10036083980</v>
      </c>
      <c r="D27" s="12" t="s">
        <v>64</v>
      </c>
      <c r="E27" s="13" t="s">
        <v>65</v>
      </c>
      <c r="F27" s="2" t="s">
        <v>25</v>
      </c>
      <c r="G27" s="2" t="s">
        <v>47</v>
      </c>
      <c r="H27" s="14" t="s">
        <v>66</v>
      </c>
      <c r="I27" s="3">
        <v>3</v>
      </c>
      <c r="J27" s="16">
        <f t="shared" si="0"/>
        <v>5.0347222222222243E-5</v>
      </c>
      <c r="K27" s="17">
        <v>65</v>
      </c>
      <c r="L27" s="2"/>
      <c r="M27" s="2" t="s">
        <v>109</v>
      </c>
    </row>
    <row r="28" spans="1:13" ht="18" customHeight="1" x14ac:dyDescent="0.25">
      <c r="A28" s="2">
        <v>7</v>
      </c>
      <c r="B28" s="11">
        <v>22</v>
      </c>
      <c r="C28" s="11">
        <v>10013903013</v>
      </c>
      <c r="D28" s="12" t="s">
        <v>73</v>
      </c>
      <c r="E28" s="13" t="s">
        <v>74</v>
      </c>
      <c r="F28" s="2" t="s">
        <v>25</v>
      </c>
      <c r="G28" s="18" t="s">
        <v>47</v>
      </c>
      <c r="H28" s="14" t="s">
        <v>75</v>
      </c>
      <c r="I28" s="3">
        <v>6</v>
      </c>
      <c r="J28" s="16">
        <f t="shared" si="0"/>
        <v>8.6342592592592721E-5</v>
      </c>
      <c r="K28" s="17">
        <v>60</v>
      </c>
      <c r="L28" s="2"/>
      <c r="M28" s="2" t="s">
        <v>109</v>
      </c>
    </row>
    <row r="29" spans="1:13" ht="18" customHeight="1" x14ac:dyDescent="0.25">
      <c r="A29" s="2">
        <v>8</v>
      </c>
      <c r="B29" s="11">
        <v>20</v>
      </c>
      <c r="C29" s="11">
        <v>10053778093</v>
      </c>
      <c r="D29" s="12" t="s">
        <v>83</v>
      </c>
      <c r="E29" s="13" t="s">
        <v>84</v>
      </c>
      <c r="F29" s="2" t="s">
        <v>25</v>
      </c>
      <c r="G29" s="18" t="s">
        <v>45</v>
      </c>
      <c r="H29" s="14" t="s">
        <v>82</v>
      </c>
      <c r="I29" s="3">
        <v>9</v>
      </c>
      <c r="J29" s="16">
        <f t="shared" si="0"/>
        <v>8.9236111111111113E-5</v>
      </c>
      <c r="K29" s="17">
        <v>55</v>
      </c>
      <c r="L29" s="2"/>
      <c r="M29" s="2" t="s">
        <v>109</v>
      </c>
    </row>
    <row r="30" spans="1:13" ht="18" customHeight="1" x14ac:dyDescent="0.25">
      <c r="A30" s="2">
        <v>9</v>
      </c>
      <c r="B30" s="11">
        <v>30</v>
      </c>
      <c r="C30" s="11">
        <v>10092258296</v>
      </c>
      <c r="D30" s="12" t="s">
        <v>76</v>
      </c>
      <c r="E30" s="13" t="s">
        <v>77</v>
      </c>
      <c r="F30" s="2" t="s">
        <v>25</v>
      </c>
      <c r="G30" s="18" t="s">
        <v>46</v>
      </c>
      <c r="H30" s="14" t="s">
        <v>78</v>
      </c>
      <c r="I30" s="3">
        <v>7</v>
      </c>
      <c r="J30" s="16">
        <f t="shared" si="0"/>
        <v>8.6805555555555464E-5</v>
      </c>
      <c r="K30" s="17">
        <v>50</v>
      </c>
      <c r="L30" s="2"/>
      <c r="M30" s="2" t="s">
        <v>110</v>
      </c>
    </row>
    <row r="31" spans="1:13" ht="18" customHeight="1" x14ac:dyDescent="0.25">
      <c r="A31" s="2">
        <v>10</v>
      </c>
      <c r="B31" s="11">
        <v>19</v>
      </c>
      <c r="C31" s="11">
        <v>10002126304</v>
      </c>
      <c r="D31" s="12" t="s">
        <v>79</v>
      </c>
      <c r="E31" s="13" t="s">
        <v>80</v>
      </c>
      <c r="F31" s="2" t="s">
        <v>18</v>
      </c>
      <c r="G31" s="18" t="s">
        <v>81</v>
      </c>
      <c r="H31" s="14" t="s">
        <v>82</v>
      </c>
      <c r="I31" s="3">
        <v>8</v>
      </c>
      <c r="J31" s="16">
        <f t="shared" si="0"/>
        <v>8.9236111111111113E-5</v>
      </c>
      <c r="K31" s="17">
        <v>45</v>
      </c>
      <c r="L31" s="2"/>
      <c r="M31" s="2" t="s">
        <v>110</v>
      </c>
    </row>
    <row r="32" spans="1:13" ht="18" customHeight="1" x14ac:dyDescent="0.25">
      <c r="A32" s="2">
        <v>11</v>
      </c>
      <c r="B32" s="11">
        <v>33</v>
      </c>
      <c r="C32" s="11">
        <v>10054014937</v>
      </c>
      <c r="D32" s="12" t="s">
        <v>44</v>
      </c>
      <c r="E32" s="13" t="s">
        <v>88</v>
      </c>
      <c r="F32" s="2" t="s">
        <v>25</v>
      </c>
      <c r="G32" s="18" t="s">
        <v>46</v>
      </c>
      <c r="H32" s="14" t="s">
        <v>89</v>
      </c>
      <c r="I32" s="3">
        <v>11</v>
      </c>
      <c r="J32" s="16">
        <f t="shared" si="0"/>
        <v>9.5833333333333404E-5</v>
      </c>
      <c r="K32" s="17">
        <v>40</v>
      </c>
      <c r="L32" s="2"/>
      <c r="M32" s="2" t="s">
        <v>110</v>
      </c>
    </row>
    <row r="33" spans="1:13" ht="18" customHeight="1" x14ac:dyDescent="0.25">
      <c r="A33" s="2">
        <v>12</v>
      </c>
      <c r="B33" s="11">
        <v>26</v>
      </c>
      <c r="C33" s="11">
        <v>10036034268</v>
      </c>
      <c r="D33" s="12" t="s">
        <v>93</v>
      </c>
      <c r="E33" s="13" t="s">
        <v>94</v>
      </c>
      <c r="F33" s="2" t="s">
        <v>18</v>
      </c>
      <c r="G33" s="18" t="s">
        <v>46</v>
      </c>
      <c r="H33" s="14" t="s">
        <v>95</v>
      </c>
      <c r="I33" s="3">
        <v>13</v>
      </c>
      <c r="J33" s="16">
        <f t="shared" si="0"/>
        <v>1.2881944444444442E-4</v>
      </c>
      <c r="K33" s="17">
        <v>38</v>
      </c>
      <c r="L33" s="2"/>
      <c r="M33" s="2" t="s">
        <v>110</v>
      </c>
    </row>
    <row r="34" spans="1:13" ht="18" customHeight="1" x14ac:dyDescent="0.25">
      <c r="A34" s="2">
        <v>13</v>
      </c>
      <c r="B34" s="11">
        <v>23</v>
      </c>
      <c r="C34" s="11">
        <v>10036030026</v>
      </c>
      <c r="D34" s="12" t="s">
        <v>70</v>
      </c>
      <c r="E34" s="13" t="s">
        <v>71</v>
      </c>
      <c r="F34" s="2" t="s">
        <v>25</v>
      </c>
      <c r="G34" s="18" t="s">
        <v>45</v>
      </c>
      <c r="H34" s="14" t="s">
        <v>72</v>
      </c>
      <c r="I34" s="3">
        <v>4</v>
      </c>
      <c r="J34" s="16">
        <f t="shared" si="0"/>
        <v>8.4722222222222143E-5</v>
      </c>
      <c r="K34" s="17">
        <v>36</v>
      </c>
      <c r="L34" s="2"/>
      <c r="M34" s="2" t="s">
        <v>110</v>
      </c>
    </row>
    <row r="35" spans="1:13" ht="18" customHeight="1" x14ac:dyDescent="0.25">
      <c r="A35" s="2">
        <v>14</v>
      </c>
      <c r="B35" s="11">
        <v>28</v>
      </c>
      <c r="C35" s="11">
        <v>10011831253</v>
      </c>
      <c r="D35" s="12" t="s">
        <v>85</v>
      </c>
      <c r="E35" s="13" t="s">
        <v>86</v>
      </c>
      <c r="F35" s="2" t="s">
        <v>18</v>
      </c>
      <c r="G35" s="18" t="s">
        <v>46</v>
      </c>
      <c r="H35" s="14" t="s">
        <v>87</v>
      </c>
      <c r="I35" s="3">
        <v>10</v>
      </c>
      <c r="J35" s="16">
        <f t="shared" si="0"/>
        <v>9.3865740740740715E-5</v>
      </c>
      <c r="K35" s="17">
        <v>34</v>
      </c>
      <c r="L35" s="2"/>
      <c r="M35" s="2" t="s">
        <v>110</v>
      </c>
    </row>
    <row r="36" spans="1:13" ht="18" customHeight="1" x14ac:dyDescent="0.25">
      <c r="A36" s="2">
        <v>15</v>
      </c>
      <c r="B36" s="11">
        <v>32</v>
      </c>
      <c r="C36" s="11">
        <v>10091418137</v>
      </c>
      <c r="D36" s="12" t="s">
        <v>96</v>
      </c>
      <c r="E36" s="13" t="s">
        <v>97</v>
      </c>
      <c r="F36" s="2" t="s">
        <v>27</v>
      </c>
      <c r="G36" s="18" t="s">
        <v>45</v>
      </c>
      <c r="H36" s="14" t="s">
        <v>95</v>
      </c>
      <c r="I36" s="3">
        <v>14</v>
      </c>
      <c r="J36" s="16">
        <f t="shared" si="0"/>
        <v>1.2881944444444442E-4</v>
      </c>
      <c r="K36" s="17">
        <v>32</v>
      </c>
      <c r="L36" s="2"/>
      <c r="M36" s="2" t="s">
        <v>110</v>
      </c>
    </row>
    <row r="37" spans="1:13" ht="18" customHeight="1" x14ac:dyDescent="0.25">
      <c r="A37" s="2">
        <v>16</v>
      </c>
      <c r="B37" s="11">
        <v>34</v>
      </c>
      <c r="C37" s="11">
        <v>10055307360</v>
      </c>
      <c r="D37" s="12" t="s">
        <v>101</v>
      </c>
      <c r="E37" s="13" t="s">
        <v>102</v>
      </c>
      <c r="F37" s="2" t="s">
        <v>25</v>
      </c>
      <c r="G37" s="18" t="s">
        <v>46</v>
      </c>
      <c r="H37" s="14">
        <v>1.199074074074074E-3</v>
      </c>
      <c r="I37" s="3">
        <v>16</v>
      </c>
      <c r="J37" s="16">
        <f t="shared" si="0"/>
        <v>1.6365740740740728E-4</v>
      </c>
      <c r="K37" s="17">
        <v>30</v>
      </c>
      <c r="L37" s="2"/>
      <c r="M37" s="2" t="s">
        <v>110</v>
      </c>
    </row>
    <row r="38" spans="1:13" ht="18" customHeight="1" x14ac:dyDescent="0.25">
      <c r="A38" s="2">
        <v>17</v>
      </c>
      <c r="B38" s="11"/>
      <c r="C38" s="11"/>
      <c r="D38" s="12"/>
      <c r="E38" s="13"/>
      <c r="F38" s="2"/>
      <c r="G38" s="18"/>
      <c r="H38" s="14">
        <v>4.2865740740740697E-2</v>
      </c>
      <c r="I38" s="3">
        <v>17</v>
      </c>
      <c r="J38" s="16"/>
      <c r="K38" s="17">
        <v>28</v>
      </c>
      <c r="L38" s="2"/>
      <c r="M38" s="2" t="s">
        <v>111</v>
      </c>
    </row>
    <row r="39" spans="1:13" ht="18" customHeight="1" x14ac:dyDescent="0.25">
      <c r="A39" s="2">
        <v>18</v>
      </c>
      <c r="B39" s="11"/>
      <c r="C39" s="11"/>
      <c r="D39" s="12"/>
      <c r="E39" s="13"/>
      <c r="F39" s="2"/>
      <c r="G39" s="18"/>
      <c r="H39" s="14">
        <v>8.4532407407407403E-2</v>
      </c>
      <c r="I39" s="3">
        <v>18</v>
      </c>
      <c r="J39" s="16"/>
      <c r="K39" s="17">
        <v>26</v>
      </c>
      <c r="L39" s="2"/>
      <c r="M39" s="2" t="s">
        <v>111</v>
      </c>
    </row>
    <row r="40" spans="1:13" ht="18" customHeight="1" x14ac:dyDescent="0.25">
      <c r="A40" s="2">
        <v>19</v>
      </c>
      <c r="B40" s="11"/>
      <c r="C40" s="11"/>
      <c r="D40" s="12"/>
      <c r="E40" s="13"/>
      <c r="F40" s="2"/>
      <c r="G40" s="18"/>
      <c r="H40" s="14">
        <v>0.12619907407407399</v>
      </c>
      <c r="I40" s="3">
        <v>19</v>
      </c>
      <c r="J40" s="16"/>
      <c r="K40" s="17">
        <v>24</v>
      </c>
      <c r="L40" s="2"/>
      <c r="M40" s="2" t="s">
        <v>111</v>
      </c>
    </row>
    <row r="41" spans="1:13" ht="18" customHeight="1" x14ac:dyDescent="0.25">
      <c r="A41" s="2">
        <v>20</v>
      </c>
      <c r="B41" s="11"/>
      <c r="C41" s="11"/>
      <c r="D41" s="12"/>
      <c r="E41" s="13"/>
      <c r="F41" s="2"/>
      <c r="G41" s="18"/>
      <c r="H41" s="14">
        <v>0.16786574074074101</v>
      </c>
      <c r="I41" s="3">
        <v>20</v>
      </c>
      <c r="J41" s="16"/>
      <c r="K41" s="17">
        <v>22</v>
      </c>
      <c r="L41" s="2"/>
      <c r="M41" s="2" t="s">
        <v>111</v>
      </c>
    </row>
    <row r="42" spans="1:13" ht="18" customHeight="1" x14ac:dyDescent="0.25">
      <c r="A42" s="2" t="s">
        <v>100</v>
      </c>
      <c r="B42" s="1"/>
      <c r="C42" s="1"/>
      <c r="H42" s="19"/>
      <c r="I42" s="3"/>
      <c r="J42" s="19"/>
      <c r="K42" s="19"/>
      <c r="L42" s="2"/>
      <c r="M42" s="2" t="s">
        <v>111</v>
      </c>
    </row>
    <row r="43" spans="1:13" ht="5.25" customHeight="1" x14ac:dyDescent="0.3">
      <c r="A43" s="20"/>
      <c r="B43" s="21"/>
      <c r="C43" s="21"/>
      <c r="D43" s="22"/>
      <c r="E43" s="23"/>
      <c r="F43" s="24"/>
      <c r="G43" s="23"/>
      <c r="H43" s="25"/>
      <c r="I43" s="25"/>
      <c r="J43" s="25"/>
      <c r="K43" s="25"/>
      <c r="L43" s="25"/>
      <c r="M43" s="25"/>
    </row>
    <row r="44" spans="1:13" x14ac:dyDescent="0.25">
      <c r="A44" s="56" t="s">
        <v>3</v>
      </c>
      <c r="B44" s="56"/>
      <c r="C44" s="56"/>
      <c r="D44" s="56"/>
      <c r="E44" s="26"/>
      <c r="F44" s="26"/>
      <c r="G44" s="56" t="s">
        <v>4</v>
      </c>
      <c r="H44" s="56"/>
      <c r="I44" s="56"/>
      <c r="J44" s="56"/>
      <c r="K44" s="56"/>
      <c r="L44" s="56"/>
      <c r="M44" s="56"/>
    </row>
    <row r="45" spans="1:13" s="32" customFormat="1" ht="12" x14ac:dyDescent="0.25">
      <c r="A45" s="39" t="s">
        <v>37</v>
      </c>
      <c r="B45" s="38"/>
      <c r="C45" s="46"/>
      <c r="D45" s="38"/>
      <c r="E45" s="38"/>
      <c r="F45" s="38"/>
      <c r="G45" s="47" t="s">
        <v>26</v>
      </c>
      <c r="H45" s="38">
        <v>5</v>
      </c>
      <c r="I45" s="38"/>
      <c r="J45" s="38"/>
      <c r="K45" s="38"/>
      <c r="L45" s="47" t="s">
        <v>24</v>
      </c>
      <c r="M45" s="48">
        <f>COUNTIF(F$21:F152,"ЗМС")</f>
        <v>0</v>
      </c>
    </row>
    <row r="46" spans="1:13" s="32" customFormat="1" ht="12" x14ac:dyDescent="0.25">
      <c r="A46" s="39" t="s">
        <v>38</v>
      </c>
      <c r="B46" s="38"/>
      <c r="C46" s="49"/>
      <c r="D46" s="38"/>
      <c r="E46" s="38"/>
      <c r="F46" s="38"/>
      <c r="G46" s="47" t="s">
        <v>19</v>
      </c>
      <c r="H46" s="50">
        <f>H47+H51</f>
        <v>21</v>
      </c>
      <c r="I46" s="50"/>
      <c r="J46" s="50"/>
      <c r="K46" s="50"/>
      <c r="L46" s="47" t="s">
        <v>17</v>
      </c>
      <c r="M46" s="48">
        <f>COUNTIF(F$21:F152,"МСМК")</f>
        <v>0</v>
      </c>
    </row>
    <row r="47" spans="1:13" s="32" customFormat="1" ht="12" x14ac:dyDescent="0.25">
      <c r="A47" s="39" t="s">
        <v>39</v>
      </c>
      <c r="B47" s="38"/>
      <c r="C47" s="37"/>
      <c r="D47" s="38"/>
      <c r="E47" s="38"/>
      <c r="F47" s="38"/>
      <c r="G47" s="47" t="s">
        <v>20</v>
      </c>
      <c r="H47" s="50">
        <f>H48+H49+H50</f>
        <v>21</v>
      </c>
      <c r="I47" s="50"/>
      <c r="J47" s="50"/>
      <c r="K47" s="50"/>
      <c r="L47" s="47" t="s">
        <v>18</v>
      </c>
      <c r="M47" s="48">
        <f>COUNTIF(F$21:F41,"МС")</f>
        <v>6</v>
      </c>
    </row>
    <row r="48" spans="1:13" s="32" customFormat="1" ht="12" x14ac:dyDescent="0.25">
      <c r="A48" s="39" t="s">
        <v>40</v>
      </c>
      <c r="B48" s="38"/>
      <c r="C48" s="37"/>
      <c r="D48" s="38"/>
      <c r="E48" s="38"/>
      <c r="F48" s="38"/>
      <c r="G48" s="47" t="s">
        <v>21</v>
      </c>
      <c r="H48" s="50">
        <f>COUNT(A10:A107)</f>
        <v>20</v>
      </c>
      <c r="I48" s="50"/>
      <c r="J48" s="50"/>
      <c r="K48" s="50"/>
      <c r="L48" s="47" t="s">
        <v>25</v>
      </c>
      <c r="M48" s="48">
        <f>COUNTIF(F$20:F41,"КМС")</f>
        <v>9</v>
      </c>
    </row>
    <row r="49" spans="1:13" s="32" customFormat="1" ht="12" x14ac:dyDescent="0.25">
      <c r="A49" s="36"/>
      <c r="B49" s="38"/>
      <c r="C49" s="37"/>
      <c r="D49" s="38"/>
      <c r="G49" s="47" t="s">
        <v>22</v>
      </c>
      <c r="H49" s="50">
        <f>COUNTIF(A10:A106,"НФ")</f>
        <v>1</v>
      </c>
      <c r="I49" s="50"/>
      <c r="J49" s="50"/>
      <c r="K49" s="50"/>
      <c r="L49" s="47" t="s">
        <v>27</v>
      </c>
      <c r="M49" s="48">
        <f>COUNTIF(F$22:F153,"1 СР")</f>
        <v>1</v>
      </c>
    </row>
    <row r="50" spans="1:13" s="32" customFormat="1" ht="12" x14ac:dyDescent="0.25">
      <c r="D50" s="38"/>
      <c r="G50" s="47" t="s">
        <v>29</v>
      </c>
      <c r="H50" s="50">
        <f>COUNTIF(A10:A106,"ДСКВ")</f>
        <v>0</v>
      </c>
      <c r="I50" s="50"/>
      <c r="J50" s="50"/>
      <c r="K50" s="50"/>
      <c r="L50" s="47" t="s">
        <v>36</v>
      </c>
      <c r="M50" s="48">
        <f>COUNTIF(F$22:F154,"2 СР")</f>
        <v>0</v>
      </c>
    </row>
    <row r="51" spans="1:13" s="32" customFormat="1" ht="12" x14ac:dyDescent="0.25">
      <c r="A51" s="38"/>
      <c r="B51" s="38"/>
      <c r="C51" s="38"/>
      <c r="D51" s="38"/>
      <c r="E51" s="38"/>
      <c r="F51" s="38"/>
      <c r="G51" s="47" t="s">
        <v>23</v>
      </c>
      <c r="H51" s="50">
        <f>COUNTIF(A10:A106,"НС")</f>
        <v>0</v>
      </c>
      <c r="I51" s="50"/>
      <c r="J51" s="50"/>
      <c r="K51" s="50"/>
      <c r="L51" s="47" t="s">
        <v>35</v>
      </c>
      <c r="M51" s="48">
        <f>COUNTIF(F$22:F155,"3 СР")</f>
        <v>0</v>
      </c>
    </row>
    <row r="52" spans="1:13" ht="5.25" customHeight="1" x14ac:dyDescent="0.25">
      <c r="A52" s="29"/>
      <c r="B52" s="29"/>
      <c r="C52" s="29"/>
      <c r="D52" s="29"/>
      <c r="E52" s="29"/>
      <c r="F52" s="29"/>
      <c r="H52" s="30"/>
      <c r="I52" s="30"/>
      <c r="J52" s="30"/>
      <c r="K52" s="30"/>
      <c r="L52" s="31"/>
      <c r="M52" s="31"/>
    </row>
    <row r="53" spans="1:13" x14ac:dyDescent="0.25">
      <c r="A53" s="56" t="str">
        <f>A16</f>
        <v>ТЕХНИЧЕСКИЙ ДЕЛЕГАТ ФВСР:</v>
      </c>
      <c r="B53" s="56"/>
      <c r="C53" s="56"/>
      <c r="D53" s="56"/>
      <c r="E53" s="56" t="str">
        <f>A17</f>
        <v>ГЛАВНЫЙ СУДЬЯ:</v>
      </c>
      <c r="F53" s="56"/>
      <c r="G53" s="56"/>
      <c r="H53" s="56" t="str">
        <f>A18</f>
        <v>ГЛАВНЫЙ СЕКРЕТАРЬ:</v>
      </c>
      <c r="I53" s="56"/>
      <c r="J53" s="56"/>
      <c r="K53" s="56"/>
      <c r="L53" s="56" t="str">
        <f>A19</f>
        <v>СУДЬЯ НА ФИНИШЕ:</v>
      </c>
      <c r="M53" s="56"/>
    </row>
    <row r="54" spans="1:13" x14ac:dyDescent="0.25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</row>
    <row r="55" spans="1:13" x14ac:dyDescent="0.25">
      <c r="A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x14ac:dyDescent="0.25">
      <c r="A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x14ac:dyDescent="0.25">
      <c r="A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 x14ac:dyDescent="0.25">
      <c r="A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 x14ac:dyDescent="0.25">
      <c r="A59" s="59" t="str">
        <f>G16</f>
        <v/>
      </c>
      <c r="B59" s="59"/>
      <c r="C59" s="59"/>
      <c r="D59" s="59"/>
      <c r="E59" s="59" t="str">
        <f>G17</f>
        <v>СТРЕЖНЕВА Д.А. (ВК, г. Челябинск)</v>
      </c>
      <c r="F59" s="59"/>
      <c r="G59" s="59"/>
      <c r="H59" s="59" t="str">
        <f>G18</f>
        <v>КУРЗИНА О.В. (ВК, г. Челябинск)</v>
      </c>
      <c r="I59" s="59"/>
      <c r="J59" s="59"/>
      <c r="K59" s="59"/>
      <c r="L59" s="59" t="str">
        <f>G19</f>
        <v>ИВАШИН И.Е. (ВК, г.Челябинск)</v>
      </c>
      <c r="M59" s="59"/>
    </row>
  </sheetData>
  <sortState xmlns:xlrd2="http://schemas.microsoft.com/office/spreadsheetml/2017/richdata2" ref="A22:M37">
    <sortCondition ref="A22:A37"/>
  </sortState>
  <mergeCells count="30">
    <mergeCell ref="H21:I21"/>
    <mergeCell ref="A59:D59"/>
    <mergeCell ref="E59:G59"/>
    <mergeCell ref="A44:D44"/>
    <mergeCell ref="A53:D53"/>
    <mergeCell ref="E53:G53"/>
    <mergeCell ref="A54:E54"/>
    <mergeCell ref="F54:M54"/>
    <mergeCell ref="L53:M53"/>
    <mergeCell ref="L59:M59"/>
    <mergeCell ref="H53:K53"/>
    <mergeCell ref="H59:K59"/>
    <mergeCell ref="G44:M44"/>
    <mergeCell ref="A13:D13"/>
    <mergeCell ref="A14:D14"/>
    <mergeCell ref="H16:M16"/>
    <mergeCell ref="A15:G15"/>
    <mergeCell ref="H15:M15"/>
    <mergeCell ref="A1:M1"/>
    <mergeCell ref="A2:M2"/>
    <mergeCell ref="A3:M3"/>
    <mergeCell ref="A4:M4"/>
    <mergeCell ref="A6:M6"/>
    <mergeCell ref="A5:M5"/>
    <mergeCell ref="A12:M12"/>
    <mergeCell ref="A7:M7"/>
    <mergeCell ref="A8:M8"/>
    <mergeCell ref="A9:M9"/>
    <mergeCell ref="A10:M10"/>
    <mergeCell ref="A11:M11"/>
  </mergeCells>
  <printOptions horizontalCentered="1"/>
  <pageMargins left="0.19685039370078741" right="0.19685039370078741" top="0.59055118110236227" bottom="0.59055118110236227" header="0.15748031496062992" footer="0.11811023622047245"/>
  <pageSetup paperSize="256" scale="63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гонка с выбыванием</vt:lpstr>
      <vt:lpstr>'гонка с выбыванием'!Заголовки_для_печати</vt:lpstr>
      <vt:lpstr>'гонка с выбыванием'!Область_печати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2021-12-22T10:34:44Z</cp:lastPrinted>
  <dcterms:created xsi:type="dcterms:W3CDTF">1996-10-08T23:32:33Z</dcterms:created>
  <dcterms:modified xsi:type="dcterms:W3CDTF">2024-01-09T08:42:00Z</dcterms:modified>
</cp:coreProperties>
</file>